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overl\Documents\Transmission\2 MISO Tranche 2 765\CN-25-117 BS-Brookings-Lakefield\Power on Midwest GRE ITC Xcel\Application\"/>
    </mc:Choice>
  </mc:AlternateContent>
  <xr:revisionPtr revIDLastSave="0" documentId="8_{8AFB0CE1-8079-4D89-B383-6938B570BE91}" xr6:coauthVersionLast="47" xr6:coauthVersionMax="47" xr10:uidLastSave="{00000000-0000-0000-0000-000000000000}"/>
  <bookViews>
    <workbookView xWindow="2928" yWindow="2928" windowWidth="17280" windowHeight="8880" tabRatio="825" firstSheet="3" activeTab="3" xr2:uid="{00000000-000D-0000-FFFF-FFFF00000000}"/>
  </bookViews>
  <sheets>
    <sheet name="Instructions" sheetId="1" r:id="rId1"/>
    <sheet name="Registration" sheetId="2" r:id="rId2"/>
    <sheet name="SysConsumers" sheetId="3" r:id="rId3"/>
    <sheet name="MNConsumers" sheetId="4" r:id="rId4"/>
    <sheet name="Consumption" sheetId="5" r:id="rId5"/>
    <sheet name="PeakDemand" sheetId="6" r:id="rId6"/>
    <sheet name="FirmPurch" sheetId="7" r:id="rId7"/>
    <sheet name="FirmSales" sheetId="8" r:id="rId8"/>
    <sheet name="ParticipPurch" sheetId="9" r:id="rId9"/>
    <sheet name="ParticipSales" sheetId="10" r:id="rId10"/>
    <sheet name="Load&amp;GenCap" sheetId="11" r:id="rId11"/>
    <sheet name="Add&amp;Retire" sheetId="12" r:id="rId12"/>
    <sheet name="FuelRequirements" sheetId="15" r:id="rId13"/>
    <sheet name="Transmission" sheetId="14" r:id="rId14"/>
    <sheet name="PeakDay" sheetId="16" r:id="rId15"/>
    <sheet name="Attachments" sheetId="17" r:id="rId16"/>
    <sheet name="BlankPlant" sheetId="13" state="hidden" r:id="rId17"/>
  </sheets>
  <definedNames>
    <definedName name="ADDITIONS">'Add&amp;Retire'!$C$6:$C$21</definedName>
    <definedName name="ADDRETIRECOMM">'Add&amp;Retire'!$B$24:$F$29</definedName>
    <definedName name="CONSUMPGEN">Consumption!$C$9:$J$24</definedName>
    <definedName name="CONSUMPGENCALC">Consumption!$K$9:$K$24</definedName>
    <definedName name="CONSUMPGENCOMM">Consumption!$B$27</definedName>
    <definedName name="CONTACTINFO">Registration!$G$9:$G$16</definedName>
    <definedName name="ENTITYID">Registration!$C$5</definedName>
    <definedName name="FIRMPURCHAMT">FirmPurch!$E$6:$BA$37</definedName>
    <definedName name="FIRMPURCHCOMM">FirmPurch!$B$40</definedName>
    <definedName name="FIRMPURCHUTIL">FirmPurch!$E$5:$BA$5</definedName>
    <definedName name="FIRMSALESAMT">FirmSales!$D$6:$BA$37</definedName>
    <definedName name="FIRMSALESCOMM">FirmSales!$B$40</definedName>
    <definedName name="FIRMSALESUTIL">FirmSales!$F$5:$BA$5</definedName>
    <definedName name="FUELREQ">FuelRequirements!$C$10:$N$25</definedName>
    <definedName name="FUELREQCOMM">FuelRequirements!$B$36</definedName>
    <definedName name="FUELREQTYPE">FuelRequirements!$C$7:$N$8</definedName>
    <definedName name="FUELREQTYPE1">FuelRequirements!$D$7:$D$8</definedName>
    <definedName name="FUELREQTYPE2">FuelRequirements!$F$7:$F$8</definedName>
    <definedName name="FUELREQTYPE3">FuelRequirements!$H$7:$H$8</definedName>
    <definedName name="FUELREQTYPE4">FuelRequirements!$J$7:$J$8</definedName>
    <definedName name="FUELREQTYPE5">FuelRequirements!$L$7:$L$8</definedName>
    <definedName name="FUELREQTYPE6">FuelRequirements!$N$7:$N$8</definedName>
    <definedName name="LOADGENCAP">'Load&amp;GenCap'!$D$7:$R$38</definedName>
    <definedName name="LOADGENCAPCOMM">'Load&amp;GenCap'!$B$41</definedName>
    <definedName name="MNCONSUMERS">MNConsumers!$D$9:$K$40</definedName>
    <definedName name="MNCONSUMERSCALC">MNConsumers!$L$9:$L$40</definedName>
    <definedName name="MNCONSUMERSCOMM">MNConsumers!$B$45</definedName>
    <definedName name="PARTICIPPURCHAMT">ParticipPurch!$D$6:$BA$37</definedName>
    <definedName name="PARTICIPPURCHCOMM">ParticipPurch!$B$40</definedName>
    <definedName name="PARTICIPPURCHUTIL">ParticipPurch!$D$5:$BA$5</definedName>
    <definedName name="PARTICIPSALESAMT">ParticipSales!$D$6:$BA$37</definedName>
    <definedName name="PARTICIPSALESCOMM">ParticipSales!$B$40</definedName>
    <definedName name="PARTICIPSALESUTIL">ParticipSales!$D$5:$BA$5</definedName>
    <definedName name="PEAKDAY">#REF!</definedName>
    <definedName name="PEAKDAYCALC">#REF!</definedName>
    <definedName name="PEAKDAYCOMM">PeakDay!$A$40</definedName>
    <definedName name="PEAKDAYCOMMENT">#REF!</definedName>
    <definedName name="PEAKDEMANDCOMM">PeakDemand!$B$15</definedName>
    <definedName name="PEAKDEMANDDAY">PeakDemand!$C$6:$J$6</definedName>
    <definedName name="PEAKDEMANDDAYCALC">PeakDemand!$K$6</definedName>
    <definedName name="PEAKDEMANDMONTH" localSheetId="15">#REF!</definedName>
    <definedName name="PEAKDEMANDMONTH">PeakDemand!$C$12:$N$12</definedName>
    <definedName name="PEAKSUMMERDATE">PeakDay!$B$11</definedName>
    <definedName name="PEAKSUMMERMW">PeakDay!$B$13:$B$36</definedName>
    <definedName name="PEAKWINTERDATE">PeakDay!$C$11</definedName>
    <definedName name="PEAKWINTERMW">PeakDay!$C$13:$C$36</definedName>
    <definedName name="PLANTCOUNT" localSheetId="15">#REF!</definedName>
    <definedName name="PLANTCOUNT">Registration!#REF!</definedName>
    <definedName name="PLANTDATA" localSheetId="16">BlankPlant!$B$12:$B$19</definedName>
    <definedName name="PLANTID" localSheetId="16">BlankPlant!$E$12</definedName>
    <definedName name="PLANTNETGEN" localSheetId="16">BlankPlant!$G$23:$G$33</definedName>
    <definedName name="PLANTUNITCOUNT" localSheetId="16">BlankPlant!$E$15</definedName>
    <definedName name="PREPARERINFO">Registration!$G$19:$G$21</definedName>
    <definedName name="_xlnm.Print_Area" localSheetId="12">FuelRequirements!$A$1:$N$41</definedName>
    <definedName name="_xlnm.Print_Area" localSheetId="1">Registration!$A$1:$G$31</definedName>
    <definedName name="_xlnm.Print_Titles" localSheetId="6">FirmPurch!$A:$C,FirmPurch!$5:$5</definedName>
    <definedName name="_xlnm.Print_Titles" localSheetId="7">FirmSales!$A:$C,FirmSales!$5:$5</definedName>
    <definedName name="_xlnm.Print_Titles" localSheetId="12">FuelRequirements!$A:$B,FuelRequirements!$5:$9</definedName>
    <definedName name="_xlnm.Print_Titles" localSheetId="10">'Load&amp;GenCap'!$A:$C,'Load&amp;GenCap'!$5:$6</definedName>
    <definedName name="_xlnm.Print_Titles" localSheetId="8">ParticipPurch!$A:$C,ParticipPurch!$5:$5</definedName>
    <definedName name="_xlnm.Print_Titles" localSheetId="9">ParticipSales!$A:$C,ParticipSales!$5:$5</definedName>
    <definedName name="_xlnm.Print_Titles" localSheetId="13">Transmission!$16:$16</definedName>
    <definedName name="REGISTRATIONCOMMENTS">Registration!$A$19:$C$24</definedName>
    <definedName name="REPORTYEAR" localSheetId="15">#REF!</definedName>
    <definedName name="REPORTYEAR">Registration!$C$6</definedName>
    <definedName name="RETIREMENTS">'Add&amp;Retire'!$D$6:$D$21</definedName>
    <definedName name="RILSID">Registration!$G$5</definedName>
    <definedName name="SYSCONSUMERS">SysConsumers!$D$9:$K$40</definedName>
    <definedName name="SYSCONSUMERSCALC">SysConsumers!$L$9:$L$40</definedName>
    <definedName name="SYSCONSUMERSCOMM">SysConsumers!$B$45</definedName>
    <definedName name="TRANSMISSION">Transmission!$A$17:$J$66</definedName>
    <definedName name="TRANSMISSIONCOMM">Transmission!$A$70</definedName>
    <definedName name="UTILITYDETAILS">Registration!$C$9:$C$14</definedName>
    <definedName name="UTILITYNAME">Registration!$C$9</definedName>
    <definedName name="UTILITYOFFICERS" localSheetId="15">#REF!</definedName>
    <definedName name="UTILITYOFFICERS">Registration!#REF!</definedName>
    <definedName name="UTILITYTYPE">Registration!$C$16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8" i="11" l="1"/>
  <c r="P37" i="11"/>
  <c r="P36" i="11"/>
  <c r="P35" i="11"/>
  <c r="P34" i="11"/>
  <c r="P33" i="11"/>
  <c r="P32" i="11"/>
  <c r="P31" i="11"/>
  <c r="P30" i="11"/>
  <c r="P29" i="11"/>
  <c r="P28" i="11"/>
  <c r="P27" i="11"/>
  <c r="P26" i="11"/>
  <c r="P25" i="11"/>
  <c r="P24" i="11"/>
  <c r="P23" i="11"/>
  <c r="P22" i="11"/>
  <c r="P21" i="11"/>
  <c r="P20" i="11"/>
  <c r="P19" i="11"/>
  <c r="P18" i="11"/>
  <c r="P17" i="11"/>
  <c r="P16" i="11"/>
  <c r="P15" i="11"/>
  <c r="P14" i="11"/>
  <c r="P13" i="11"/>
  <c r="P12" i="11"/>
  <c r="P11" i="11"/>
  <c r="P10" i="11"/>
  <c r="P9" i="11"/>
  <c r="P8" i="11"/>
  <c r="P7"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8" i="11"/>
  <c r="G7" i="11"/>
  <c r="B6" i="7" l="1"/>
  <c r="B8" i="7"/>
  <c r="B10" i="7"/>
  <c r="B12" i="7"/>
  <c r="B14" i="7"/>
  <c r="B16" i="7"/>
  <c r="B18" i="7"/>
  <c r="B20" i="7"/>
  <c r="B22" i="7"/>
  <c r="B24" i="7"/>
  <c r="B26" i="7"/>
  <c r="B28" i="7"/>
  <c r="B30" i="7"/>
  <c r="B32" i="7"/>
  <c r="B34" i="7"/>
  <c r="B36" i="7"/>
  <c r="A2" i="1"/>
  <c r="A2" i="2"/>
  <c r="A2" i="16" l="1"/>
  <c r="A2" i="14"/>
  <c r="A2" i="15"/>
  <c r="A2" i="12"/>
  <c r="A2" i="11"/>
  <c r="A2" i="10"/>
  <c r="A2" i="9"/>
  <c r="A2" i="8"/>
  <c r="A2" i="7"/>
  <c r="A2" i="6"/>
  <c r="A2" i="5"/>
  <c r="A2" i="4"/>
  <c r="A2" i="3"/>
  <c r="K9" i="5"/>
  <c r="J7" i="11" l="1"/>
  <c r="Q7" i="11" s="1"/>
  <c r="O7" i="11"/>
  <c r="J8" i="11"/>
  <c r="Q8" i="11" s="1"/>
  <c r="O8" i="11"/>
  <c r="J9" i="11"/>
  <c r="Q9" i="11" s="1"/>
  <c r="O9" i="11"/>
  <c r="J10" i="11"/>
  <c r="Q10" i="11" s="1"/>
  <c r="O10" i="11"/>
  <c r="J11" i="11"/>
  <c r="Q11" i="11" s="1"/>
  <c r="O11" i="11"/>
  <c r="J12" i="11"/>
  <c r="Q12" i="11" s="1"/>
  <c r="O12" i="11"/>
  <c r="J13" i="11"/>
  <c r="Q13" i="11" s="1"/>
  <c r="O13" i="11"/>
  <c r="J14" i="11"/>
  <c r="Q14" i="11" s="1"/>
  <c r="O14" i="11"/>
  <c r="J15" i="11"/>
  <c r="Q15" i="11" s="1"/>
  <c r="O15" i="11"/>
  <c r="J16" i="11"/>
  <c r="Q16" i="11" s="1"/>
  <c r="O16" i="11"/>
  <c r="J17" i="11"/>
  <c r="Q17" i="11" s="1"/>
  <c r="O17" i="11"/>
  <c r="J18" i="11"/>
  <c r="Q18" i="11" s="1"/>
  <c r="O18" i="11"/>
  <c r="J19" i="11"/>
  <c r="Q19" i="11" s="1"/>
  <c r="O19" i="11"/>
  <c r="J20" i="11"/>
  <c r="Q20" i="11" s="1"/>
  <c r="O20" i="11"/>
  <c r="J21" i="11"/>
  <c r="Q21" i="11" s="1"/>
  <c r="O21" i="11"/>
  <c r="J22" i="11"/>
  <c r="Q22" i="11" s="1"/>
  <c r="O22" i="11"/>
  <c r="J23" i="11"/>
  <c r="Q23" i="11" s="1"/>
  <c r="O23" i="11"/>
  <c r="J24" i="11"/>
  <c r="Q24" i="11" s="1"/>
  <c r="O24" i="11"/>
  <c r="J25" i="11"/>
  <c r="Q25" i="11" s="1"/>
  <c r="O25" i="11"/>
  <c r="J26" i="11"/>
  <c r="Q26" i="11" s="1"/>
  <c r="O26" i="11"/>
  <c r="J27" i="11"/>
  <c r="Q27" i="11" s="1"/>
  <c r="O27" i="11"/>
  <c r="J28" i="11"/>
  <c r="Q28" i="11" s="1"/>
  <c r="O28" i="11"/>
  <c r="J29" i="11"/>
  <c r="Q29" i="11" s="1"/>
  <c r="O29" i="11"/>
  <c r="J30" i="11"/>
  <c r="Q30" i="11" s="1"/>
  <c r="O30" i="11"/>
  <c r="J31" i="11"/>
  <c r="Q31" i="11" s="1"/>
  <c r="O31" i="11"/>
  <c r="J32" i="11"/>
  <c r="Q32" i="11" s="1"/>
  <c r="O32" i="11"/>
  <c r="J33" i="11"/>
  <c r="Q33" i="11" s="1"/>
  <c r="O33" i="11"/>
  <c r="J34" i="11"/>
  <c r="Q34" i="11" s="1"/>
  <c r="O34" i="11"/>
  <c r="J35" i="11"/>
  <c r="Q35" i="11" s="1"/>
  <c r="O35" i="11"/>
  <c r="J36" i="11"/>
  <c r="Q36" i="11" s="1"/>
  <c r="O36" i="11"/>
  <c r="J37" i="11"/>
  <c r="Q37" i="11" s="1"/>
  <c r="O37" i="11"/>
  <c r="J38" i="11"/>
  <c r="Q38" i="11" s="1"/>
  <c r="O38" i="11"/>
  <c r="K6" i="6"/>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L10" i="3"/>
  <c r="L9" i="3"/>
  <c r="K24" i="5"/>
  <c r="K23" i="5"/>
  <c r="K22" i="5"/>
  <c r="K21" i="5"/>
  <c r="K20" i="5"/>
  <c r="K19" i="5"/>
  <c r="K18" i="5"/>
  <c r="K17" i="5"/>
  <c r="K16" i="5"/>
  <c r="K15" i="5"/>
  <c r="K14" i="5"/>
  <c r="K13" i="5"/>
  <c r="K12" i="5"/>
  <c r="K11" i="5"/>
  <c r="K10" i="5"/>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L9" i="4"/>
  <c r="B10" i="15"/>
  <c r="B11" i="15"/>
  <c r="B12" i="15"/>
  <c r="B13" i="15"/>
  <c r="B14" i="15"/>
  <c r="B15" i="15"/>
  <c r="B16" i="15"/>
  <c r="B17" i="15"/>
  <c r="B18" i="15"/>
  <c r="B19" i="15"/>
  <c r="B20" i="15"/>
  <c r="B21" i="15"/>
  <c r="B22" i="15"/>
  <c r="B23" i="15"/>
  <c r="B24" i="15"/>
  <c r="B25" i="15"/>
  <c r="B21" i="12"/>
  <c r="B20" i="12"/>
  <c r="B19" i="12"/>
  <c r="B18" i="12"/>
  <c r="B17" i="12"/>
  <c r="B16" i="12"/>
  <c r="B15" i="12"/>
  <c r="B14" i="12"/>
  <c r="B13" i="12"/>
  <c r="B12" i="12"/>
  <c r="B11" i="12"/>
  <c r="B10" i="12"/>
  <c r="B9" i="12"/>
  <c r="B8" i="12"/>
  <c r="B7" i="12"/>
  <c r="B6" i="12"/>
  <c r="B37" i="11"/>
  <c r="B35" i="11"/>
  <c r="B33" i="11"/>
  <c r="B31" i="11"/>
  <c r="B29" i="11"/>
  <c r="B27" i="11"/>
  <c r="B25" i="11"/>
  <c r="B23" i="11"/>
  <c r="B21" i="11"/>
  <c r="B19" i="11"/>
  <c r="B17" i="11"/>
  <c r="B15" i="11"/>
  <c r="B13" i="11"/>
  <c r="B11" i="11"/>
  <c r="B9" i="11"/>
  <c r="B7" i="11"/>
  <c r="B36" i="10"/>
  <c r="B34" i="10"/>
  <c r="B32" i="10"/>
  <c r="B30" i="10"/>
  <c r="B28" i="10"/>
  <c r="B26" i="10"/>
  <c r="B24" i="10"/>
  <c r="B22" i="10"/>
  <c r="B20" i="10"/>
  <c r="B18" i="10"/>
  <c r="B16" i="10"/>
  <c r="B14" i="10"/>
  <c r="B12" i="10"/>
  <c r="B10" i="10"/>
  <c r="B8" i="10"/>
  <c r="B6" i="10"/>
  <c r="B36" i="9"/>
  <c r="B34" i="9"/>
  <c r="B32" i="9"/>
  <c r="B30" i="9"/>
  <c r="B28" i="9"/>
  <c r="B26" i="9"/>
  <c r="B24" i="9"/>
  <c r="B22" i="9"/>
  <c r="B20" i="9"/>
  <c r="B18" i="9"/>
  <c r="B16" i="9"/>
  <c r="B14" i="9"/>
  <c r="B12" i="9"/>
  <c r="B10" i="9"/>
  <c r="B8" i="9"/>
  <c r="B6" i="9"/>
  <c r="B39" i="3"/>
  <c r="B37" i="3"/>
  <c r="B35" i="3"/>
  <c r="B33" i="3"/>
  <c r="B31" i="3"/>
  <c r="B29" i="3"/>
  <c r="B27" i="3"/>
  <c r="B25" i="3"/>
  <c r="B23" i="3"/>
  <c r="B21" i="3"/>
  <c r="B19" i="3"/>
  <c r="B17" i="3"/>
  <c r="B15" i="3"/>
  <c r="B13" i="3"/>
  <c r="B11" i="3"/>
  <c r="B9" i="3"/>
  <c r="B39" i="4"/>
  <c r="B37" i="4"/>
  <c r="B35" i="4"/>
  <c r="B33" i="4"/>
  <c r="B31" i="4"/>
  <c r="B29" i="4"/>
  <c r="B27" i="4"/>
  <c r="B25" i="4"/>
  <c r="B23" i="4"/>
  <c r="B21" i="4"/>
  <c r="B19" i="4"/>
  <c r="B17" i="4"/>
  <c r="B15" i="4"/>
  <c r="B13" i="4"/>
  <c r="B11" i="4"/>
  <c r="B9" i="4"/>
  <c r="B36" i="8"/>
  <c r="B34" i="8"/>
  <c r="B32" i="8"/>
  <c r="B30" i="8"/>
  <c r="B28" i="8"/>
  <c r="B26" i="8"/>
  <c r="B24" i="8"/>
  <c r="B22" i="8"/>
  <c r="B20" i="8"/>
  <c r="B18" i="8"/>
  <c r="B16" i="8"/>
  <c r="B14" i="8"/>
  <c r="B12" i="8"/>
  <c r="B10" i="8"/>
  <c r="B8" i="8"/>
  <c r="B6" i="8"/>
  <c r="B12" i="6"/>
  <c r="B6" i="6"/>
  <c r="B24" i="5"/>
  <c r="B23" i="5"/>
  <c r="B22" i="5"/>
  <c r="B21" i="5"/>
  <c r="B20" i="5"/>
  <c r="B19" i="5"/>
  <c r="B18" i="5"/>
  <c r="B17" i="5"/>
  <c r="B16" i="5"/>
  <c r="B15" i="5"/>
  <c r="B14" i="5"/>
  <c r="B13" i="5"/>
  <c r="B12" i="5"/>
  <c r="B11" i="5"/>
  <c r="B10" i="5"/>
  <c r="B9" i="5"/>
  <c r="R38" i="11" l="1"/>
  <c r="R11" i="11"/>
  <c r="R27" i="11"/>
  <c r="R18" i="11"/>
  <c r="R19" i="11"/>
  <c r="R26" i="11"/>
  <c r="R34" i="11"/>
  <c r="R23" i="11"/>
  <c r="R22" i="11"/>
  <c r="R35" i="11"/>
  <c r="R31" i="11"/>
  <c r="R30" i="11"/>
  <c r="R15" i="11"/>
  <c r="R14" i="11"/>
  <c r="R10" i="11"/>
  <c r="R7" i="11"/>
  <c r="R37" i="11"/>
  <c r="R36" i="11"/>
  <c r="R33" i="11"/>
  <c r="R32" i="11"/>
  <c r="R29" i="11"/>
  <c r="R28" i="11"/>
  <c r="R25" i="11"/>
  <c r="R24" i="11"/>
  <c r="R21" i="11"/>
  <c r="R20" i="11"/>
  <c r="R17" i="11"/>
  <c r="R16" i="11"/>
  <c r="R13" i="11"/>
  <c r="R12" i="11"/>
  <c r="R9" i="11"/>
  <c r="R8" i="11"/>
  <c r="K37" i="11"/>
  <c r="K38" i="11"/>
  <c r="K33" i="11"/>
  <c r="K34" i="11"/>
  <c r="K29" i="11"/>
  <c r="K30" i="11"/>
  <c r="K25" i="11"/>
  <c r="K26" i="11"/>
  <c r="K21" i="11"/>
  <c r="K22" i="11"/>
  <c r="K17" i="11"/>
  <c r="K18" i="11"/>
  <c r="K13" i="11"/>
  <c r="K14" i="11"/>
  <c r="K9" i="11"/>
  <c r="K10" i="11"/>
  <c r="K7" i="11"/>
  <c r="K8" i="11"/>
  <c r="K35" i="11"/>
  <c r="K36" i="11"/>
  <c r="K31" i="11"/>
  <c r="K32" i="11"/>
  <c r="K27" i="11"/>
  <c r="K28" i="11"/>
  <c r="K23" i="11"/>
  <c r="K24" i="11"/>
  <c r="K19" i="11"/>
  <c r="K20" i="11"/>
  <c r="K15" i="11"/>
  <c r="K16" i="11"/>
  <c r="K11" i="11"/>
  <c r="K12" i="11"/>
</calcChain>
</file>

<file path=xl/sharedStrings.xml><?xml version="1.0" encoding="utf-8"?>
<sst xmlns="http://schemas.openxmlformats.org/spreadsheetml/2006/main" count="1176" uniqueCount="470">
  <si>
    <t>MINNESOTA ELECTRIC UTILITY INFORMATION REPORTING - FORECAST SECTION</t>
  </si>
  <si>
    <t>INSTRUCTIONS</t>
  </si>
  <si>
    <t>These worksheet tabs correspond closely to the tables in the forecast instructions received by the utility.</t>
  </si>
  <si>
    <t>The forecast instructions pertain to the data to be entered in each of the worksheet tabs.</t>
  </si>
  <si>
    <r>
      <t xml:space="preserve">PLEASE DO NOT CHANGE THE </t>
    </r>
    <r>
      <rPr>
        <b/>
        <sz val="12"/>
        <color rgb="FFFF0000"/>
        <rFont val="Arial"/>
        <family val="2"/>
      </rPr>
      <t>NAME</t>
    </r>
    <r>
      <rPr>
        <sz val="12"/>
        <rFont val="Arial"/>
        <family val="2"/>
      </rPr>
      <t xml:space="preserve"> OR </t>
    </r>
    <r>
      <rPr>
        <b/>
        <sz val="12"/>
        <color rgb="FFFF0000"/>
        <rFont val="Arial"/>
        <family val="2"/>
      </rPr>
      <t>ORDER</t>
    </r>
    <r>
      <rPr>
        <sz val="12"/>
        <rFont val="Arial"/>
        <family val="2"/>
      </rPr>
      <t xml:space="preserve"> OF ANY OF THE WORKSHEET TABS OR CHANGE THE NAME OF THIS WORKBOOK.</t>
    </r>
  </si>
  <si>
    <t>In general, the following color scheme is used on each worksheet:</t>
  </si>
  <si>
    <t>Cells shown with a dark blue background correspond to applicable Minnesota Rules section number/names on each worksheet tab.</t>
  </si>
  <si>
    <t>Cells shown with a light green background correspond to headings for sections, columns, row, or individual fields on each worksheet tab.</t>
  </si>
  <si>
    <t>Cells shown with a light yellow background require data to be entered by the utility.</t>
  </si>
  <si>
    <t>Cells shown with a light brown background generally correspond to fields that are calculated from the data entered, or</t>
  </si>
  <si>
    <t>correspond to fields that are informational and not to be modified by the utility.</t>
  </si>
  <si>
    <t>Each worksheet tab contains a section labeled "Comments" below the main data entry area.</t>
  </si>
  <si>
    <t>You may enter any comments in that section to provide an explaination or clarification on the data entered; OR</t>
  </si>
  <si>
    <t>why data IS NOT being entered on the worksheet tab (for example: cells left blank).</t>
  </si>
  <si>
    <t>Cells with automatic calculations (typically totals) are provided on some worksheets to assist with the accuracy of the data provided by the utility.  It is recognized that there may be circumstances in which the data entered by the utility is more appropriate or accurate than the value in the corresponding automatically-calculated cell.  If the value in the automatically-calculated cell does not match the value that your utility entered, please provide an explanation in the Comments area at the bottom of the worksheet tab.</t>
  </si>
  <si>
    <t>Please complete the required worksheet tabs and save the completed workbook to your local computer.</t>
  </si>
  <si>
    <t xml:space="preserve">Then attach the completed workbook to an email message, include your contact information, and send it to the following email address: </t>
  </si>
  <si>
    <t>rule7610.reports@state.mn.us</t>
  </si>
  <si>
    <t>If you have any questions please contact:</t>
  </si>
  <si>
    <t>Anne Sell</t>
  </si>
  <si>
    <t>MN Department of Commerce, Division of Energy Resources</t>
  </si>
  <si>
    <r>
      <rPr>
        <sz val="12"/>
        <rFont val="Arial"/>
        <family val="2"/>
      </rPr>
      <t xml:space="preserve">Email: </t>
    </r>
    <r>
      <rPr>
        <u/>
        <sz val="12"/>
        <color indexed="12"/>
        <rFont val="Arial"/>
        <family val="2"/>
      </rPr>
      <t>rule7610.reports@state.mn.us</t>
    </r>
    <r>
      <rPr>
        <sz val="12"/>
        <rFont val="Arial"/>
        <family val="2"/>
      </rPr>
      <t xml:space="preserve"> (</t>
    </r>
    <r>
      <rPr>
        <i/>
        <sz val="12"/>
        <rFont val="Arial"/>
        <family val="2"/>
      </rPr>
      <t>preferred</t>
    </r>
    <r>
      <rPr>
        <sz val="12"/>
        <rFont val="Arial"/>
        <family val="2"/>
      </rPr>
      <t>)</t>
    </r>
  </si>
  <si>
    <r>
      <t>Direct: 651-539-1851 (</t>
    </r>
    <r>
      <rPr>
        <i/>
        <sz val="12"/>
        <rFont val="Arial"/>
        <family val="2"/>
      </rPr>
      <t>leave a message</t>
    </r>
    <r>
      <rPr>
        <sz val="12"/>
        <rFont val="Arial"/>
        <family val="2"/>
      </rPr>
      <t>)</t>
    </r>
  </si>
  <si>
    <r>
      <rPr>
        <sz val="12"/>
        <rFont val="Arial"/>
        <family val="2"/>
      </rPr>
      <t xml:space="preserve">COMM Website: </t>
    </r>
    <r>
      <rPr>
        <u/>
        <sz val="12"/>
        <color indexed="12"/>
        <rFont val="Arial"/>
        <family val="2"/>
      </rPr>
      <t>https://mn.gov/commerce/industries/energy/utilities/annual-reporting/</t>
    </r>
  </si>
  <si>
    <t>MINNESOTA ELECTRIC UTILITY ANNUAL REPORT - FORECAST SECTION</t>
  </si>
  <si>
    <t>* * * CORRECTED * * *</t>
  </si>
  <si>
    <t>&lt; &lt; If this spreadsheet needs to be updated and re-submitted, please</t>
  </si>
  <si>
    <t>change the Font color in Cell G1 from White to Automatic (Black).</t>
  </si>
  <si>
    <t>7610.0120 REGISTRATION</t>
  </si>
  <si>
    <t>ENTITY ID#</t>
  </si>
  <si>
    <t>RILS ID#</t>
  </si>
  <si>
    <t>U12555</t>
  </si>
  <si>
    <t>REPORT YEAR</t>
  </si>
  <si>
    <t>UTILITY DETAILS</t>
  </si>
  <si>
    <t>CONTACT INFORMATION</t>
  </si>
  <si>
    <t>UTILITY NAME</t>
  </si>
  <si>
    <t>Great River Energy</t>
  </si>
  <si>
    <t>CONTACT NAME</t>
  </si>
  <si>
    <t>John Williams</t>
  </si>
  <si>
    <t>STREET ADDRESS</t>
  </si>
  <si>
    <t>12300 Elm Creek Blvd</t>
  </si>
  <si>
    <t>CONTACT TITLE</t>
  </si>
  <si>
    <t>Senior Forecaster</t>
  </si>
  <si>
    <t>CITY</t>
  </si>
  <si>
    <t>Maple Grove</t>
  </si>
  <si>
    <t>CONTACT STREET ADDRESS</t>
  </si>
  <si>
    <t>STATE</t>
  </si>
  <si>
    <t>MN</t>
  </si>
  <si>
    <t>ZIP CODE</t>
  </si>
  <si>
    <t>55369-4718</t>
  </si>
  <si>
    <t>TELEPHONE</t>
  </si>
  <si>
    <t>763-241-5775</t>
  </si>
  <si>
    <t>55369-5775</t>
  </si>
  <si>
    <t>Scroll down to see allowable UTILITY TYPES</t>
  </si>
  <si>
    <t>763-445-6119</t>
  </si>
  <si>
    <t>* UTILITY TYPE</t>
  </si>
  <si>
    <t>Co-op</t>
  </si>
  <si>
    <t>CONTACT E-MAIL</t>
  </si>
  <si>
    <t>jwilliams@GREnergy.com</t>
  </si>
  <si>
    <t>COMMENTS</t>
  </si>
  <si>
    <t>PREPARER INFORMATION</t>
  </si>
  <si>
    <t>(do not type "Same as Above")</t>
  </si>
  <si>
    <t>PERSON PREPARING FORMS</t>
  </si>
  <si>
    <t>PREPARER'S TITLE</t>
  </si>
  <si>
    <t>DATE</t>
  </si>
  <si>
    <t>PREPARER'S EMAIL ADDRESS</t>
  </si>
  <si>
    <t>ALLOWABLE UTILITY TYPES</t>
  </si>
  <si>
    <t>Code</t>
  </si>
  <si>
    <t>Private</t>
  </si>
  <si>
    <t>Public</t>
  </si>
  <si>
    <t xml:space="preserve">  </t>
  </si>
  <si>
    <t>MINNESOTA ELECTRIC UTILITY INFORMATION REPORTING - FORECAST SECTION (Continued)</t>
  </si>
  <si>
    <t>7610.0310 Item A. SYSTEM FORECAST OF ANNUAL ELECTRIC CONSUMPTION BY ULTIMATE CONSUMERS</t>
  </si>
  <si>
    <t>Provide actual data for your entire system for the past year, your estimate for the present year and all future forecast years.</t>
  </si>
  <si>
    <r>
      <t xml:space="preserve">Please remember that the number of customers </t>
    </r>
    <r>
      <rPr>
        <i/>
        <sz val="10"/>
        <rFont val="Arial"/>
        <family val="2"/>
      </rPr>
      <t xml:space="preserve">should reflect the </t>
    </r>
    <r>
      <rPr>
        <b/>
        <i/>
        <sz val="10"/>
        <rFont val="Arial"/>
        <family val="2"/>
      </rPr>
      <t>number of customers</t>
    </r>
    <r>
      <rPr>
        <i/>
        <sz val="10"/>
        <rFont val="Arial"/>
        <family val="2"/>
      </rPr>
      <t xml:space="preserve"> at year's end, </t>
    </r>
    <r>
      <rPr>
        <b/>
        <i/>
        <sz val="10"/>
        <rFont val="Arial"/>
        <family val="2"/>
      </rPr>
      <t>not the number of meters</t>
    </r>
    <r>
      <rPr>
        <i/>
        <sz val="10"/>
        <rFont val="Arial"/>
        <family val="2"/>
      </rPr>
      <t>.</t>
    </r>
  </si>
  <si>
    <t>FARM</t>
  </si>
  <si>
    <t>NON-FARM RESIDENTIAL</t>
  </si>
  <si>
    <t>COMMERCIAL</t>
  </si>
  <si>
    <t>MINING *</t>
  </si>
  <si>
    <t>INDUSTRIAL</t>
  </si>
  <si>
    <t>STREET &amp; HIGHWAY
LIGHTING</t>
  </si>
  <si>
    <t>OTHER</t>
  </si>
  <si>
    <t>SYSTEM TOTALS</t>
  </si>
  <si>
    <t>Calculated
System
Totals</t>
  </si>
  <si>
    <t>Past Year</t>
  </si>
  <si>
    <t>No. of Customers</t>
  </si>
  <si>
    <t>MWH</t>
  </si>
  <si>
    <t>Present Year</t>
  </si>
  <si>
    <t>1st Forecast
Year</t>
  </si>
  <si>
    <t>2nd Forecast
Year</t>
  </si>
  <si>
    <t>3rd Forecast
Year</t>
  </si>
  <si>
    <t>4th Forecast
Year</t>
  </si>
  <si>
    <t>5th Forecast
Year</t>
  </si>
  <si>
    <t>6th Forecast
Year</t>
  </si>
  <si>
    <t>7th Forecast
Year</t>
  </si>
  <si>
    <t>8th Forecast
Year</t>
  </si>
  <si>
    <t>9th Forecast
Year</t>
  </si>
  <si>
    <t>10th Forecast
Year</t>
  </si>
  <si>
    <t>11th Forecast
Year</t>
  </si>
  <si>
    <t>12th Forecast
Year</t>
  </si>
  <si>
    <t>13th Forecast
Year</t>
  </si>
  <si>
    <t>14th Forecast
Year</t>
  </si>
  <si>
    <t>* MINING needs to be reported as a separate category only if annual sales are greater than 1,000 GWH.  Otherwise, include MINING in the INDUSTRIAL category.</t>
  </si>
  <si>
    <t>7610.0310 Item A. MINNESOTA-ONLY FORECAST OF ANNUAL ELECTRIC CONSUMPTION BY ULTIMATE CONSUMERS</t>
  </si>
  <si>
    <t>Provide actual data for your Minnesota service area only, for the past year, your best estimate for the present year and all future forecast years.</t>
  </si>
  <si>
    <r>
      <t xml:space="preserve">Please remember that the number of customers should reflect the </t>
    </r>
    <r>
      <rPr>
        <b/>
        <i/>
        <sz val="11"/>
        <rFont val="Arial"/>
        <family val="2"/>
      </rPr>
      <t>actual number of customers</t>
    </r>
    <r>
      <rPr>
        <sz val="11"/>
        <rFont val="Arial"/>
        <family val="2"/>
      </rPr>
      <t xml:space="preserve"> the utility has in that category at year's end, </t>
    </r>
    <r>
      <rPr>
        <b/>
        <i/>
        <sz val="11"/>
        <rFont val="Arial"/>
        <family val="2"/>
      </rPr>
      <t>not the number of meters</t>
    </r>
    <r>
      <rPr>
        <sz val="11"/>
        <rFont val="Arial"/>
        <family val="2"/>
      </rPr>
      <t>.</t>
    </r>
  </si>
  <si>
    <t>STREET &amp; HIGHWAY LIGHTING</t>
  </si>
  <si>
    <t>MN-ONLY TOTALS</t>
  </si>
  <si>
    <t>Calculated
MN-Only
Totals</t>
  </si>
  <si>
    <t>7610.0310 Item B. FORECAST OF ANNUAL SYSTEM CONSUMPTION AND GENERATION DATA</t>
  </si>
  <si>
    <t>(Express in MWH)</t>
  </si>
  <si>
    <t>NOTE: (Column 1 + Column 2) = (Column 3 + Column 5) - (Column 4 + Column 6)</t>
  </si>
  <si>
    <t>It is recognized that there may be circumstances in which the data entered by the utility is more appropriate or accurate than the value in the corresponding automatically-calculated cell.  If the value in the automatically-calculated cell does not match the value that your utility entered, please provide an explanation in the Comments area at the bottom of the worksheet tab.</t>
  </si>
  <si>
    <t>Column 1</t>
  </si>
  <si>
    <t>Column 2</t>
  </si>
  <si>
    <t>Column 3</t>
  </si>
  <si>
    <t>Column 4</t>
  </si>
  <si>
    <t>Column 5</t>
  </si>
  <si>
    <t>Column 6</t>
  </si>
  <si>
    <t>Column 7</t>
  </si>
  <si>
    <t>Column 8</t>
  </si>
  <si>
    <t>CALCULATED</t>
  </si>
  <si>
    <r>
      <t xml:space="preserve">CONSUMPTION BY ULTIMATE CONSUMERS IN MINNESOTA
</t>
    </r>
    <r>
      <rPr>
        <sz val="10"/>
        <color rgb="FFFF0000"/>
        <rFont val="Arial"/>
        <family val="2"/>
      </rPr>
      <t>MWH</t>
    </r>
    <r>
      <rPr>
        <sz val="10"/>
        <rFont val="Arial"/>
        <family val="2"/>
      </rPr>
      <t xml:space="preserve">
[7610.0310 B(1)]</t>
    </r>
  </si>
  <si>
    <r>
      <t xml:space="preserve">CONSUMPTION BY ULTIMATE CONSUMERS OUTSIDE OF MINNESOTA
</t>
    </r>
    <r>
      <rPr>
        <sz val="10"/>
        <color rgb="FFFF0000"/>
        <rFont val="Arial"/>
        <family val="2"/>
      </rPr>
      <t>MWH</t>
    </r>
    <r>
      <rPr>
        <sz val="10"/>
        <rFont val="Arial"/>
        <family val="2"/>
      </rPr>
      <t xml:space="preserve">
[7610.0310 B(2)]</t>
    </r>
  </si>
  <si>
    <r>
      <t xml:space="preserve">RECEIVED FROM OTHER UTILITIES
</t>
    </r>
    <r>
      <rPr>
        <sz val="10"/>
        <color rgb="FFFF0000"/>
        <rFont val="Arial"/>
        <family val="2"/>
      </rPr>
      <t>MWH</t>
    </r>
    <r>
      <rPr>
        <sz val="10"/>
        <rFont val="Arial"/>
        <family val="2"/>
      </rPr>
      <t xml:space="preserve">
[7610.0310 B(3)]</t>
    </r>
  </si>
  <si>
    <r>
      <t xml:space="preserve">DELIVERED FOR RESALE
</t>
    </r>
    <r>
      <rPr>
        <sz val="10"/>
        <color rgb="FFFF0000"/>
        <rFont val="Arial"/>
        <family val="2"/>
      </rPr>
      <t>MWH</t>
    </r>
    <r>
      <rPr>
        <sz val="10"/>
        <rFont val="Arial"/>
        <family val="2"/>
      </rPr>
      <t xml:space="preserve">
[7610.0310 B(4)]</t>
    </r>
  </si>
  <si>
    <r>
      <t xml:space="preserve">TOTAL ANNUAL NET GENERATION
</t>
    </r>
    <r>
      <rPr>
        <sz val="10"/>
        <color rgb="FFFF0000"/>
        <rFont val="Arial"/>
        <family val="2"/>
      </rPr>
      <t xml:space="preserve">MWH
</t>
    </r>
    <r>
      <rPr>
        <sz val="10"/>
        <rFont val="Arial"/>
        <family val="2"/>
      </rPr>
      <t>[7610.0310 B(5)]</t>
    </r>
  </si>
  <si>
    <r>
      <t xml:space="preserve">TRANSMISSION LINE SUBSTATION AND DISTRIBUTION LOSSES
</t>
    </r>
    <r>
      <rPr>
        <sz val="10"/>
        <color rgb="FFFF0000"/>
        <rFont val="Arial"/>
        <family val="2"/>
      </rPr>
      <t>MWH</t>
    </r>
    <r>
      <rPr>
        <sz val="10"/>
        <rFont val="Arial"/>
        <family val="2"/>
      </rPr>
      <t xml:space="preserve">
[7610.0310 B(6)]</t>
    </r>
  </si>
  <si>
    <r>
      <t xml:space="preserve">TOTAL WINTER CONSUMPTION
</t>
    </r>
    <r>
      <rPr>
        <sz val="10"/>
        <color rgb="FFFF0000"/>
        <rFont val="Arial"/>
        <family val="2"/>
      </rPr>
      <t>MWH</t>
    </r>
    <r>
      <rPr>
        <sz val="10"/>
        <rFont val="Arial"/>
        <family val="2"/>
      </rPr>
      <t xml:space="preserve">
[7610.0310 B(7)]</t>
    </r>
  </si>
  <si>
    <r>
      <t xml:space="preserve">TOTAL SUMMER CONSUMPTION
</t>
    </r>
    <r>
      <rPr>
        <sz val="10"/>
        <color rgb="FFFF0000"/>
        <rFont val="Arial"/>
        <family val="2"/>
      </rPr>
      <t>MWH</t>
    </r>
    <r>
      <rPr>
        <sz val="10"/>
        <rFont val="Arial"/>
        <family val="2"/>
      </rPr>
      <t xml:space="preserve">
[7610.0310 B(7)]</t>
    </r>
  </si>
  <si>
    <t>(GENERATION + RECEIVED) 
MINUS
(RESALE + LOSSES)
MINUS
(CONSUMPTION)
SHOULD EQUAL ZERO</t>
  </si>
  <si>
    <t>1st Forecast Year</t>
  </si>
  <si>
    <t>2nd Forecast Year</t>
  </si>
  <si>
    <t>3rd Forecast Year</t>
  </si>
  <si>
    <t>4th Forecast Year</t>
  </si>
  <si>
    <t>5th Forecast Year</t>
  </si>
  <si>
    <t>6th Forecast Year</t>
  </si>
  <si>
    <t>7th Forecast Year</t>
  </si>
  <si>
    <t>8th Forecast Year</t>
  </si>
  <si>
    <t>9th Forecast Year</t>
  </si>
  <si>
    <t>10th Forecast Year</t>
  </si>
  <si>
    <t>11th Forecast Year</t>
  </si>
  <si>
    <t>12th Forecast Year</t>
  </si>
  <si>
    <t>13th Forecast Year</t>
  </si>
  <si>
    <t>14th Forecast Year</t>
  </si>
  <si>
    <t>7610.0310 Item C. PEAK DEMAND BY ULTIMATE CONSUMERS AT THE TIME OF ANNUAL SYSTEM PEAK (in MW)</t>
  </si>
  <si>
    <t>MINING</t>
  </si>
  <si>
    <t>Calculated System Totals</t>
  </si>
  <si>
    <t>Last Year Peak Day</t>
  </si>
  <si>
    <t>7610.0310 Item D. PEAK DEMAND BY MONTH FOR THE LAST CALENDAR YEAR (in MW)</t>
  </si>
  <si>
    <t>JANUARY</t>
  </si>
  <si>
    <t>FEBRUARY</t>
  </si>
  <si>
    <t>MARCH</t>
  </si>
  <si>
    <t>APRIL</t>
  </si>
  <si>
    <t>MAY</t>
  </si>
  <si>
    <t>JUNE</t>
  </si>
  <si>
    <t>JULY</t>
  </si>
  <si>
    <t>AUGUST</t>
  </si>
  <si>
    <t>SEPTEMBER</t>
  </si>
  <si>
    <t>OCTOBER</t>
  </si>
  <si>
    <t>NOVEMBER</t>
  </si>
  <si>
    <t>DECEMBER</t>
  </si>
  <si>
    <t>Last Year</t>
  </si>
  <si>
    <t>7610.0310 Item E. PART 1: FIRM PURCHASES</t>
  </si>
  <si>
    <t>(Express in MegaWatts)</t>
  </si>
  <si>
    <t>[TRADE SECRET DATA BEGINS</t>
  </si>
  <si>
    <t>NAME OF OTHER UTILITY =&gt;</t>
  </si>
  <si>
    <t>Summer</t>
  </si>
  <si>
    <t>Winter</t>
  </si>
  <si>
    <t>TRADE SECRET DATA ENDS]</t>
  </si>
  <si>
    <t>7610.0310 Item E. PART 2: FIRM SALES</t>
  </si>
  <si>
    <t>7610.0310 Item F. PART 1: PARTICIPATION PURCHASES</t>
  </si>
  <si>
    <t>7610.0310 Item F. PART 2: PARTICIPATION SALES</t>
  </si>
  <si>
    <t>TRADE SECRET ENDS]</t>
  </si>
  <si>
    <t>7610.0310 Item G. LOAD AND GENERATION CAPACITY</t>
  </si>
  <si>
    <t>Column 9</t>
  </si>
  <si>
    <t>Column 10</t>
  </si>
  <si>
    <t>Column 11</t>
  </si>
  <si>
    <t>Column 12</t>
  </si>
  <si>
    <t>Column 13</t>
  </si>
  <si>
    <t>Column 14</t>
  </si>
  <si>
    <t>Column 15</t>
  </si>
  <si>
    <t>SEASONAL MAXIMUM
DEMAND</t>
  </si>
  <si>
    <t>SCHEDULE L. PURCHASE AT THE TIME OF SEASONAL SYSTEM DEMAND</t>
  </si>
  <si>
    <t>SEASONAL SYSTEM DEMAND</t>
  </si>
  <si>
    <t>ANNUAL SYSTEM DEMAND</t>
  </si>
  <si>
    <t>SEASONAL FIRM PURCHASES
(TOTAL)</t>
  </si>
  <si>
    <t>SEASONAL FIRM SALES
(TOTAL)</t>
  </si>
  <si>
    <t>SEASONAL ADJUSTED NET DEMAND
(Column 3 - 5 + 6)</t>
  </si>
  <si>
    <t>ANNUAL ADJUSTED NET DEMAND
(Column 4 - 5 + 6)</t>
  </si>
  <si>
    <t>NET GENERATING CAPABILITY</t>
  </si>
  <si>
    <t>PARTICIPATION PURCHASES
(TOTAL)</t>
  </si>
  <si>
    <t>PARTICIPATION SALES
(TOTAL)</t>
  </si>
  <si>
    <t>ADJUSTED NET CAPABILITY
(Column 9 + 10 - 11)</t>
  </si>
  <si>
    <t>NET RESERVE CAPACITY OBLIGATION</t>
  </si>
  <si>
    <t>TOTAL FIRM CAPACITY OBLIGATION
(Column 7 + 13)</t>
  </si>
  <si>
    <t>SURPLUS (+)
OR
DEFICIT (-)
CAPACITY
(Column 12 - 14)</t>
  </si>
  <si>
    <t>7610.0310 Item H. ADDITIONS AND RETIREMENTS</t>
  </si>
  <si>
    <t>ADDITIONS</t>
  </si>
  <si>
    <t>RETIREMENTS</t>
  </si>
  <si>
    <t>7610.0430 FUEL REQUIREMENTS AND GENERATION BY FUEL TYPE</t>
  </si>
  <si>
    <t>Please use the appropriate code for the fuel type as shown in the list at the bottom of this worksheet tab.</t>
  </si>
  <si>
    <t>FUEL TYPE 1</t>
  </si>
  <si>
    <t>FUEL TYPE 2</t>
  </si>
  <si>
    <t>FUEL TYPE 3</t>
  </si>
  <si>
    <t>FUEL TYPE 4</t>
  </si>
  <si>
    <t>FUEL TYPE 5</t>
  </si>
  <si>
    <t>FUEL TYPE 6</t>
  </si>
  <si>
    <t xml:space="preserve">Name of Fuel  </t>
  </si>
  <si>
    <t>LIG</t>
  </si>
  <si>
    <t>NG</t>
  </si>
  <si>
    <t>FO2</t>
  </si>
  <si>
    <t xml:space="preserve">Unit of Measure  </t>
  </si>
  <si>
    <t>1000 lbs</t>
  </si>
  <si>
    <t>MCF</t>
  </si>
  <si>
    <t>1000 Gals</t>
  </si>
  <si>
    <t>QUANTITY OF FUEL USED</t>
  </si>
  <si>
    <r>
      <t xml:space="preserve">NET </t>
    </r>
    <r>
      <rPr>
        <sz val="10"/>
        <color rgb="FFFF0000"/>
        <rFont val="Arial"/>
        <family val="2"/>
      </rPr>
      <t>MWH</t>
    </r>
    <r>
      <rPr>
        <sz val="10"/>
        <rFont val="Arial"/>
        <family val="2"/>
      </rPr>
      <t xml:space="preserve"> GENERATED</t>
    </r>
  </si>
  <si>
    <r>
      <t xml:space="preserve">NET </t>
    </r>
    <r>
      <rPr>
        <sz val="10"/>
        <color rgb="FFFF0000"/>
        <rFont val="Arial"/>
        <family val="2"/>
      </rPr>
      <t xml:space="preserve">MWH </t>
    </r>
    <r>
      <rPr>
        <sz val="10"/>
        <rFont val="Arial"/>
        <family val="2"/>
      </rPr>
      <t>GENERATED</t>
    </r>
  </si>
  <si>
    <t xml:space="preserve">-   </t>
  </si>
  <si>
    <t xml:space="preserve"> -   </t>
  </si>
  <si>
    <t>LIST OF FUEL TYPES</t>
  </si>
  <si>
    <t>BIT - Bituminous Coal</t>
  </si>
  <si>
    <t>LPG - Liquefied Propane Gas</t>
  </si>
  <si>
    <t>HYD - Hydro (Water)</t>
  </si>
  <si>
    <t>COAL - Coal (General)</t>
  </si>
  <si>
    <t>NG - Natural Gas</t>
  </si>
  <si>
    <t>WIND - Wind</t>
  </si>
  <si>
    <t>DIESEL - Diesel</t>
  </si>
  <si>
    <t>NUC - Nuclear</t>
  </si>
  <si>
    <t>WOOD - Wood</t>
  </si>
  <si>
    <t>FO2 - Fuel Oil #2 (Mid-Distillate)</t>
  </si>
  <si>
    <t>REF - Refuse, Bagasse, Peat, Non-wood waste</t>
  </si>
  <si>
    <t>SOLAR - Solar</t>
  </si>
  <si>
    <t>FO6 - Fuel Oil #6 (Residual Fuel Oil)</t>
  </si>
  <si>
    <t>STM - Steam</t>
  </si>
  <si>
    <t>LIG - Lignite</t>
  </si>
  <si>
    <t>SUB - Sub-bituminous coal</t>
  </si>
  <si>
    <t>7610.0500 TRANSMISSION LINES</t>
  </si>
  <si>
    <r>
      <t xml:space="preserve">Subpart 1.  </t>
    </r>
    <r>
      <rPr>
        <b/>
        <sz val="10"/>
        <rFont val="Arial"/>
        <family val="2"/>
      </rPr>
      <t>Existing transmission lines</t>
    </r>
    <r>
      <rPr>
        <sz val="10"/>
        <rFont val="Arial"/>
        <family val="2"/>
      </rPr>
      <t>.  Each utility shall report the following information in regard to each transmission line of 200 kilovolts now in existence:</t>
    </r>
  </si>
  <si>
    <t>A.</t>
  </si>
  <si>
    <t>a map showing the location of each line;</t>
  </si>
  <si>
    <t>B.</t>
  </si>
  <si>
    <t>the design voltage of each line;</t>
  </si>
  <si>
    <t>C.</t>
  </si>
  <si>
    <t>the size and type of conductor;</t>
  </si>
  <si>
    <t>D.</t>
  </si>
  <si>
    <t xml:space="preserve">the approximate location of d.c. terminals or a.c. substations; and </t>
  </si>
  <si>
    <t>E.</t>
  </si>
  <si>
    <t>the approximate length of each line in Minnesota.</t>
  </si>
  <si>
    <r>
      <t xml:space="preserve">Subpart 2.  </t>
    </r>
    <r>
      <rPr>
        <b/>
        <sz val="10"/>
        <rFont val="Arial"/>
        <family val="2"/>
      </rPr>
      <t>Transmission line additions</t>
    </r>
    <r>
      <rPr>
        <sz val="10"/>
        <rFont val="Arial"/>
        <family val="2"/>
      </rPr>
      <t>.  Each generating and transmission utility, as defined in part 7610.0100, shall report the information required in subpart 1 for all future transmission lines over 200 kilovolts that the utility plans to build within the next 15 years.</t>
    </r>
  </si>
  <si>
    <r>
      <t xml:space="preserve">Subpart 3.  </t>
    </r>
    <r>
      <rPr>
        <b/>
        <sz val="10"/>
        <rFont val="Arial"/>
        <family val="2"/>
      </rPr>
      <t>Transmission line retirements</t>
    </r>
    <r>
      <rPr>
        <sz val="10"/>
        <rFont val="Arial"/>
        <family val="2"/>
      </rPr>
      <t>.  Each generating and transmission utility, as defined in part 7610.0100, shall identify all present transmission lines over 200 kilovolts that the utility plans to retire within the next 15 years.</t>
    </r>
  </si>
  <si>
    <r>
      <t xml:space="preserve">In Use
</t>
    </r>
    <r>
      <rPr>
        <sz val="10"/>
        <rFont val="Arial"/>
        <family val="2"/>
      </rPr>
      <t>(enter X for selection)</t>
    </r>
  </si>
  <si>
    <r>
      <t xml:space="preserve">To Be Built
</t>
    </r>
    <r>
      <rPr>
        <sz val="10"/>
        <rFont val="Arial"/>
        <family val="2"/>
      </rPr>
      <t>(enter X for selection)</t>
    </r>
  </si>
  <si>
    <r>
      <t xml:space="preserve">To Be Retired
</t>
    </r>
    <r>
      <rPr>
        <sz val="10"/>
        <rFont val="Arial"/>
        <family val="2"/>
      </rPr>
      <t>(enter X for selection)</t>
    </r>
  </si>
  <si>
    <t>DESIGN VOLTAGE</t>
  </si>
  <si>
    <t>SIZE OF CONDUCTOR</t>
  </si>
  <si>
    <t>TYPE OF CONDUCTOR</t>
  </si>
  <si>
    <t>D.C. OR A.C.
(specify)</t>
  </si>
  <si>
    <t>LOCATION OF D.C. TERMINALS OR A.C. SUBSTATIONS</t>
  </si>
  <si>
    <t>INDICATE YEAR IF "TO BE BUILT" OR "RETIRED"</t>
  </si>
  <si>
    <t>LENGTH IN MINNESOTA
(miles)</t>
  </si>
  <si>
    <t>X</t>
  </si>
  <si>
    <t>230 kV</t>
  </si>
  <si>
    <t>ACSR</t>
  </si>
  <si>
    <t>AC</t>
  </si>
  <si>
    <t>From Mud Lake to Riverton</t>
  </si>
  <si>
    <t>From Benton County to Mud Lake</t>
  </si>
  <si>
    <t>From Benton County to Monticello</t>
  </si>
  <si>
    <t>From Elk River to Monticello</t>
  </si>
  <si>
    <t>From Elk River to Bunker Lake</t>
  </si>
  <si>
    <t>From Bunker Lake to Blaine</t>
  </si>
  <si>
    <t>From Blaine to Linwood</t>
  </si>
  <si>
    <t>From Linwood to Rush City</t>
  </si>
  <si>
    <t>From Rush City to Arrowhead</t>
  </si>
  <si>
    <t>From Rush City to Red Rock</t>
  </si>
  <si>
    <t>From Willmar to Granite Falls [GRE/WMU]</t>
  </si>
  <si>
    <t>From Benton County to Milaca [SMMPA/GRE]</t>
  </si>
  <si>
    <t>From Wing River to Inman</t>
  </si>
  <si>
    <t>From Henning to Inman</t>
  </si>
  <si>
    <t>From Riverton to Wing River [MP/GRE]</t>
  </si>
  <si>
    <t>345 kV</t>
  </si>
  <si>
    <t>2-954</t>
  </si>
  <si>
    <t>From Dickinson (Rockford) to Maple Grove</t>
  </si>
  <si>
    <t>From Maple Grove Tap to NSP Coon Creek</t>
  </si>
  <si>
    <t xml:space="preserve">From Sherburne Co. to Benton Co. </t>
  </si>
  <si>
    <t>500 kV</t>
  </si>
  <si>
    <t>3-1192</t>
  </si>
  <si>
    <t>From Forbes to Denham</t>
  </si>
  <si>
    <t>From Cass Lake to Boswell</t>
  </si>
  <si>
    <t>ACSS</t>
  </si>
  <si>
    <t>From Monticello to Quarry</t>
  </si>
  <si>
    <t>From Quarry to Riverview</t>
  </si>
  <si>
    <t>From Riverview to Alexandria Switching Station</t>
  </si>
  <si>
    <t>From Alexandria Switching Station to MN/ND border</t>
  </si>
  <si>
    <t>From SD/MN border to Hampton Corner</t>
  </si>
  <si>
    <t>From Lyon County to Hazel Creek</t>
  </si>
  <si>
    <t>345 kV (operate at 230 kV)</t>
  </si>
  <si>
    <t>From Hazel Creek to Minnesota Valley</t>
  </si>
  <si>
    <t>2-795</t>
  </si>
  <si>
    <t>ACSR-VR2</t>
  </si>
  <si>
    <t>From Forbes to Cuyuna [Northland Reliability Project]</t>
  </si>
  <si>
    <t>~77</t>
  </si>
  <si>
    <t>From Cuyuna to Benton County [Northland Reliability Project]</t>
  </si>
  <si>
    <t>~63</t>
  </si>
  <si>
    <t>From Benton County to Big Oaks [Northland Reliability Project]</t>
  </si>
  <si>
    <t>~20</t>
  </si>
  <si>
    <t>7610.0600, item A. 24 - HOUR PEAK DAY DEMAND</t>
  </si>
  <si>
    <t>Each utility shall provide the following information for the last calendar year:</t>
  </si>
  <si>
    <t>A table of the demand in megawatts by the hour over a 24-hour period for:</t>
  </si>
  <si>
    <t>1.  the 24-hour period during the summer season when the megawatt demand on the system was the greatest; and</t>
  </si>
  <si>
    <t>2.  the 24-hour period during the winter season when the megawatt demand on the system was the greatest.</t>
  </si>
  <si>
    <t>DATE OF PEAK DAY DEMAND</t>
  </si>
  <si>
    <t>&lt;= ENTER DATES</t>
  </si>
  <si>
    <t>TIME
OF DAY</t>
  </si>
  <si>
    <r>
      <t xml:space="preserve">MW USED ON </t>
    </r>
    <r>
      <rPr>
        <b/>
        <sz val="10"/>
        <rFont val="Arial"/>
        <family val="2"/>
      </rPr>
      <t>SUMMER</t>
    </r>
    <r>
      <rPr>
        <sz val="10"/>
        <rFont val="Arial"/>
        <family val="2"/>
      </rPr>
      <t xml:space="preserve"> PEAK DAY</t>
    </r>
  </si>
  <si>
    <r>
      <t xml:space="preserve">MW USED ON </t>
    </r>
    <r>
      <rPr>
        <b/>
        <sz val="10"/>
        <rFont val="Arial"/>
        <family val="2"/>
      </rPr>
      <t>WINTER</t>
    </r>
    <r>
      <rPr>
        <sz val="10"/>
        <rFont val="Arial"/>
        <family val="2"/>
      </rPr>
      <t xml:space="preserve"> PEAK DAY</t>
    </r>
  </si>
  <si>
    <t>0100</t>
  </si>
  <si>
    <t>0200</t>
  </si>
  <si>
    <t>0300</t>
  </si>
  <si>
    <t>0400</t>
  </si>
  <si>
    <t>0500</t>
  </si>
  <si>
    <t>0600</t>
  </si>
  <si>
    <t>0700</t>
  </si>
  <si>
    <t>0800</t>
  </si>
  <si>
    <t>0900</t>
  </si>
  <si>
    <t>1000</t>
  </si>
  <si>
    <t>1100</t>
  </si>
  <si>
    <t>1200</t>
  </si>
  <si>
    <t>1300</t>
  </si>
  <si>
    <t>1400</t>
  </si>
  <si>
    <t>1500</t>
  </si>
  <si>
    <t>1600</t>
  </si>
  <si>
    <t>1700</t>
  </si>
  <si>
    <t>1800</t>
  </si>
  <si>
    <t>1900</t>
  </si>
  <si>
    <t>2000</t>
  </si>
  <si>
    <t>2100</t>
  </si>
  <si>
    <t>2200</t>
  </si>
  <si>
    <t>2300</t>
  </si>
  <si>
    <t>2400</t>
  </si>
  <si>
    <t>CY 2024</t>
  </si>
  <si>
    <r>
      <t xml:space="preserve">REMEMBER TO </t>
    </r>
    <r>
      <rPr>
        <b/>
        <sz val="13"/>
        <color rgb="FFFF0000"/>
        <rFont val="Arial"/>
        <family val="2"/>
      </rPr>
      <t>SEND/UPLOAD</t>
    </r>
    <r>
      <rPr>
        <b/>
        <sz val="13"/>
        <rFont val="Arial"/>
        <family val="2"/>
      </rPr>
      <t xml:space="preserve"> THE FOLLOWING ATTACHMENTS:</t>
    </r>
  </si>
  <si>
    <r>
      <rPr>
        <b/>
        <sz val="11"/>
        <color rgb="FFFF0000"/>
        <rFont val="Arial"/>
        <family val="2"/>
      </rPr>
      <t>DO NOT</t>
    </r>
    <r>
      <rPr>
        <sz val="11"/>
        <color rgb="FFFF0000"/>
        <rFont val="Arial"/>
        <family val="2"/>
      </rPr>
      <t xml:space="preserve"> </t>
    </r>
    <r>
      <rPr>
        <b/>
        <sz val="11"/>
        <color rgb="FFFF0000"/>
        <rFont val="Arial"/>
        <family val="2"/>
      </rPr>
      <t>INSERT</t>
    </r>
    <r>
      <rPr>
        <sz val="11"/>
        <color rgb="FFFF0000"/>
        <rFont val="Arial"/>
        <family val="2"/>
      </rPr>
      <t xml:space="preserve"> THE ATTACHMENT INTO THIS WORKBOOK</t>
    </r>
  </si>
  <si>
    <t>&lt; = &lt; = &lt;</t>
  </si>
  <si>
    <t>NOTE &lt; = &lt;</t>
  </si>
  <si>
    <t xml:space="preserve">Each utility shall report the following information in regard to each transmission line of 200 kilovolts now in existence:
a. a map showing the location of each line;
b. the design voltage of each line;
c. the size and type of conductor;
d. the approximate location of d.c. terminals or a.c. substations; and
e. the approximate length of each line in Minnesota.
(pursuant to MN Rules Chapter 7610.0500 Subpart 1, Existing transmission lines)
</t>
  </si>
  <si>
    <t>When submitting this workbook and attachments, please following the file naming format of:</t>
  </si>
  <si>
    <r>
      <t>ELEC_</t>
    </r>
    <r>
      <rPr>
        <sz val="11"/>
        <color rgb="FFFF0000"/>
        <rFont val="Arial"/>
        <family val="2"/>
      </rPr>
      <t>###</t>
    </r>
    <r>
      <rPr>
        <sz val="11"/>
        <rFont val="Arial"/>
        <family val="2"/>
      </rPr>
      <t>_2024 Forecast Report (this workbook)</t>
    </r>
  </si>
  <si>
    <r>
      <t>ELEC_</t>
    </r>
    <r>
      <rPr>
        <sz val="11"/>
        <color rgb="FFFF0000"/>
        <rFont val="Arial"/>
        <family val="2"/>
      </rPr>
      <t>###</t>
    </r>
    <r>
      <rPr>
        <sz val="11"/>
        <rFont val="Arial"/>
        <family val="2"/>
      </rPr>
      <t>_2024 TL Map</t>
    </r>
  </si>
  <si>
    <r>
      <t xml:space="preserve">NOTE: </t>
    </r>
    <r>
      <rPr>
        <sz val="11"/>
        <color rgb="FFFF0000"/>
        <rFont val="Arial"/>
        <family val="2"/>
      </rPr>
      <t>###</t>
    </r>
    <r>
      <rPr>
        <sz val="11"/>
        <rFont val="Arial"/>
        <family val="2"/>
      </rPr>
      <t xml:space="preserve"> is your Utility Entity number found in Cell C5 on the Registration Tab</t>
    </r>
  </si>
  <si>
    <t>MINNESOTA ELECTRIC UTILITY ANNUAL REPORT (Continued)</t>
  </si>
  <si>
    <t>POWER PLANT AND GENERATING UNIT DATA REPORT: 2003</t>
  </si>
  <si>
    <t>INSTRUCTIONS:</t>
  </si>
  <si>
    <t>Complete one worksheet for each power plant</t>
  </si>
  <si>
    <t>Scroll down below the data entry tables to see the ALLOWABLE CODES to be used for Unit Status, Unit Type, Energy Source, Fuel Type, and Unit of Measure fields</t>
  </si>
  <si>
    <t>Scroll down below the ALLOWABLE CODES to see DEFINITIONS for Capacity Factor, Operating Factor and Forced Outage Rate.</t>
  </si>
  <si>
    <t>A. PLANT DATA</t>
  </si>
  <si>
    <t>PLANT NAME</t>
  </si>
  <si>
    <t>PLANT ID</t>
  </si>
  <si>
    <t>(leave this cell blank)</t>
  </si>
  <si>
    <t>NUMBER OF UNITS</t>
  </si>
  <si>
    <t>COUNTY</t>
  </si>
  <si>
    <t>CONTACT PERSON</t>
  </si>
  <si>
    <t>B. INDIVIDUAL GENERATING UNIT DATA</t>
  </si>
  <si>
    <t>Unit ID #</t>
  </si>
  <si>
    <t>Unit Status *</t>
  </si>
  <si>
    <t>Unit Type **</t>
  </si>
  <si>
    <t>Year Installed</t>
  </si>
  <si>
    <t>Energy Source ***</t>
  </si>
  <si>
    <t>Net Generation
(mwh)</t>
  </si>
  <si>
    <t>Comments</t>
  </si>
  <si>
    <t>C. UNIT CAPABILITY DATA</t>
  </si>
  <si>
    <t>CAPACITY (MEGAWATTS)</t>
  </si>
  <si>
    <t>Capacity Factor
(%)</t>
  </si>
  <si>
    <t>Operating Factor
(%)</t>
  </si>
  <si>
    <t>Forced Outage Rate
(%)</t>
  </si>
  <si>
    <t>D. UNIT FUEL USED</t>
  </si>
  <si>
    <t>PRIMARY FUEL USE</t>
  </si>
  <si>
    <t>SECONDARY FUEL USE</t>
  </si>
  <si>
    <t>Fuel Type ***</t>
  </si>
  <si>
    <t>Quantity</t>
  </si>
  <si>
    <t>Unit of Measure ****</t>
  </si>
  <si>
    <t>BTU Content
(for coal only)</t>
  </si>
  <si>
    <t>Fuel Type</t>
  </si>
  <si>
    <t>ALLOWABLE CODES</t>
  </si>
  <si>
    <t>Cell Heading</t>
  </si>
  <si>
    <t>Code Definition</t>
  </si>
  <si>
    <t>* Unit Status</t>
  </si>
  <si>
    <t>USE</t>
  </si>
  <si>
    <t>In-use</t>
  </si>
  <si>
    <t>** Unit Type</t>
  </si>
  <si>
    <t>CS</t>
  </si>
  <si>
    <t>Combined Cycle</t>
  </si>
  <si>
    <t>STB</t>
  </si>
  <si>
    <t>Stand-by</t>
  </si>
  <si>
    <t>IC</t>
  </si>
  <si>
    <t>Internal Combustion (Diesel)</t>
  </si>
  <si>
    <t>RET</t>
  </si>
  <si>
    <t>Retired</t>
  </si>
  <si>
    <t>GT</t>
  </si>
  <si>
    <t>Combustion (Gas) Turbine</t>
  </si>
  <si>
    <t>FUT</t>
  </si>
  <si>
    <t>Future</t>
  </si>
  <si>
    <t>HC</t>
  </si>
  <si>
    <t>Hydro</t>
  </si>
  <si>
    <t>Other - provide description</t>
  </si>
  <si>
    <t>ST</t>
  </si>
  <si>
    <t>Steam Turbine (Boiler)</t>
  </si>
  <si>
    <t>NC</t>
  </si>
  <si>
    <t>Nuclear</t>
  </si>
  <si>
    <t>*** Energy Source &amp;</t>
  </si>
  <si>
    <t>BIT</t>
  </si>
  <si>
    <t>Bituminous Coal</t>
  </si>
  <si>
    <t>WI</t>
  </si>
  <si>
    <t>Wind</t>
  </si>
  <si>
    <t>COAL</t>
  </si>
  <si>
    <t>Coal (general)</t>
  </si>
  <si>
    <t>DIESEL</t>
  </si>
  <si>
    <t>Diesel</t>
  </si>
  <si>
    <t>Fuel Oil #2 (Mid Distillate)</t>
  </si>
  <si>
    <t>**** Unit of Measure</t>
  </si>
  <si>
    <t>GAL</t>
  </si>
  <si>
    <t>Gallons</t>
  </si>
  <si>
    <t>FO6</t>
  </si>
  <si>
    <t>Fuel Oil #6 (Residual Fuel Oil)</t>
  </si>
  <si>
    <t>Thousand cubic feet</t>
  </si>
  <si>
    <t>Lignite</t>
  </si>
  <si>
    <t>MMCF</t>
  </si>
  <si>
    <t>Million cubic feet</t>
  </si>
  <si>
    <t>LPG</t>
  </si>
  <si>
    <t>Liquefied Propane Gas</t>
  </si>
  <si>
    <t>TONS</t>
  </si>
  <si>
    <t>Tons</t>
  </si>
  <si>
    <t>Natural Gas</t>
  </si>
  <si>
    <t>BBL</t>
  </si>
  <si>
    <t>Barrels</t>
  </si>
  <si>
    <t>NUC</t>
  </si>
  <si>
    <t>THERMS</t>
  </si>
  <si>
    <t>Therms</t>
  </si>
  <si>
    <t>REF</t>
  </si>
  <si>
    <t>Refuse, Bagasse, Peat, Non-wood waste</t>
  </si>
  <si>
    <t>STM</t>
  </si>
  <si>
    <t>Steam</t>
  </si>
  <si>
    <t>SUB</t>
  </si>
  <si>
    <t>Sub-Bituminous Coal</t>
  </si>
  <si>
    <t>HYD</t>
  </si>
  <si>
    <t>Hydro (Water)</t>
  </si>
  <si>
    <t>WIND</t>
  </si>
  <si>
    <t>WOOD</t>
  </si>
  <si>
    <t>Wood</t>
  </si>
  <si>
    <t>SOLAR</t>
  </si>
  <si>
    <t>Solar</t>
  </si>
  <si>
    <t>DEFINITIONS</t>
  </si>
  <si>
    <t>Forced Outage Rate =</t>
  </si>
  <si>
    <t>Hours Unit Failed to be Available  X 100</t>
  </si>
  <si>
    <t>Note: Failure of a unit to be available does not include down time for scheduled maintenance.</t>
  </si>
  <si>
    <t>(percentage)</t>
  </si>
  <si>
    <t>Hours Unit Called Upon to Produce</t>
  </si>
  <si>
    <t>Operating Availability =</t>
  </si>
  <si>
    <t>100 - Maintenance percentage - Forced Outage percentage</t>
  </si>
  <si>
    <t>Note: Maintenance percentage is the number of hours of scheduled maintenance divided by 8,760.</t>
  </si>
  <si>
    <t>Capacity Factor =</t>
  </si>
  <si>
    <t xml:space="preserve">            Total Annual MWH of Production  X  100            </t>
  </si>
  <si>
    <t>Accredited Capacity Rating (MW) of the Unit  X  8,760</t>
  </si>
  <si>
    <t/>
  </si>
  <si>
    <t xml:space="preserve"> 7/29/2024</t>
  </si>
  <si>
    <t>GRE considers some of the data within this file to be Trade Secret because it contains confidential customer information and contract terms. Disclosure could affect our competitive position and customer relationships by revealing sensitive business details.</t>
  </si>
  <si>
    <t>Dodge County andThree Waters Wind are MISO Surplus Interconnection Service Projects which do not receive accredited capacity.
GRE considers this data to be Trade Secret because it contains confidential customer information and contract terms. Disclosure could affect our competitive position and customer relationships by revealing sensitive business details.</t>
  </si>
  <si>
    <t>GRE considers this data to be Trade Secret because it contains confidential customer information and contract terms. Disclosure could affect our competitive position and customer relationships by revealing sensitive business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</si>
</sst>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0"/>
    <numFmt numFmtId="166" formatCode="0."/>
    <numFmt numFmtId="167" formatCode="m/d/yy;@"/>
    <numFmt numFmtId="168" formatCode="#,##0.000"/>
    <numFmt numFmtId="169" formatCode="#,##0.00000"/>
  </numFmts>
  <fonts count="29" x14ac:knownFonts="1">
    <font>
      <sz val="10"/>
      <name val="Arial"/>
    </font>
    <font>
      <sz val="10"/>
      <name val="Arial"/>
      <family val="2"/>
    </font>
    <font>
      <u/>
      <sz val="10"/>
      <name val="Arial"/>
      <family val="2"/>
    </font>
    <font>
      <b/>
      <sz val="10"/>
      <name val="Arial"/>
      <family val="2"/>
    </font>
    <font>
      <i/>
      <sz val="10"/>
      <name val="Arial"/>
      <family val="2"/>
    </font>
    <font>
      <b/>
      <u/>
      <sz val="10"/>
      <name val="Arial"/>
      <family val="2"/>
    </font>
    <font>
      <b/>
      <i/>
      <sz val="12"/>
      <name val="Arial"/>
      <family val="2"/>
    </font>
    <font>
      <b/>
      <sz val="14"/>
      <name val="Arial"/>
      <family val="2"/>
    </font>
    <font>
      <sz val="9"/>
      <name val="Arial"/>
      <family val="2"/>
    </font>
    <font>
      <sz val="12"/>
      <name val="Arial"/>
      <family val="2"/>
    </font>
    <font>
      <b/>
      <sz val="12"/>
      <name val="Arial"/>
      <family val="2"/>
    </font>
    <font>
      <u/>
      <sz val="10"/>
      <color indexed="12"/>
      <name val="Arial"/>
      <family val="2"/>
    </font>
    <font>
      <sz val="11"/>
      <name val="Arial"/>
      <family val="2"/>
    </font>
    <font>
      <sz val="8"/>
      <name val="Arial"/>
      <family val="2"/>
    </font>
    <font>
      <sz val="10"/>
      <name val="Times New Roman"/>
      <family val="1"/>
    </font>
    <font>
      <b/>
      <sz val="10"/>
      <name val="Times New Roman"/>
      <family val="1"/>
    </font>
    <font>
      <u/>
      <sz val="12"/>
      <color indexed="12"/>
      <name val="Arial"/>
      <family val="2"/>
    </font>
    <font>
      <b/>
      <sz val="12"/>
      <color rgb="FFFF0000"/>
      <name val="Arial"/>
      <family val="2"/>
    </font>
    <font>
      <sz val="10"/>
      <color rgb="FFFF0000"/>
      <name val="Arial"/>
      <family val="2"/>
    </font>
    <font>
      <b/>
      <i/>
      <sz val="11"/>
      <name val="Arial"/>
      <family val="2"/>
    </font>
    <font>
      <b/>
      <i/>
      <sz val="10"/>
      <name val="Arial"/>
      <family val="2"/>
    </font>
    <font>
      <b/>
      <sz val="10"/>
      <color rgb="FFFF0000"/>
      <name val="Arial"/>
      <family val="2"/>
    </font>
    <font>
      <b/>
      <sz val="14"/>
      <color theme="0"/>
      <name val="Arial"/>
      <family val="2"/>
    </font>
    <font>
      <sz val="11"/>
      <color rgb="FFFF0000"/>
      <name val="Arial"/>
      <family val="2"/>
    </font>
    <font>
      <b/>
      <sz val="11"/>
      <color rgb="FFFF0000"/>
      <name val="Arial"/>
      <family val="2"/>
    </font>
    <font>
      <b/>
      <sz val="13"/>
      <name val="Arial"/>
      <family val="2"/>
    </font>
    <font>
      <b/>
      <sz val="13"/>
      <color rgb="FFFF0000"/>
      <name val="Arial"/>
      <family val="2"/>
    </font>
    <font>
      <i/>
      <sz val="12"/>
      <name val="Arial"/>
      <family val="2"/>
    </font>
    <font>
      <sz val="10"/>
      <color rgb="FF000000"/>
      <name val="Arial"/>
      <family val="2"/>
    </font>
  </fonts>
  <fills count="19">
    <fill>
      <patternFill patternType="none"/>
    </fill>
    <fill>
      <patternFill patternType="gray125"/>
    </fill>
    <fill>
      <patternFill patternType="solid">
        <fgColor indexed="42"/>
        <bgColor indexed="64"/>
      </patternFill>
    </fill>
    <fill>
      <patternFill patternType="solid">
        <fgColor indexed="49"/>
        <bgColor indexed="64"/>
      </patternFill>
    </fill>
    <fill>
      <patternFill patternType="solid">
        <fgColor indexed="43"/>
        <bgColor indexed="64"/>
      </patternFill>
    </fill>
    <fill>
      <patternFill patternType="solid">
        <fgColor indexed="47"/>
        <bgColor indexed="64"/>
      </patternFill>
    </fill>
    <fill>
      <patternFill patternType="solid">
        <fgColor indexed="26"/>
        <bgColor indexed="64"/>
      </patternFill>
    </fill>
    <fill>
      <patternFill patternType="solid">
        <fgColor indexed="13"/>
        <bgColor indexed="64"/>
      </patternFill>
    </fill>
    <fill>
      <patternFill patternType="solid">
        <fgColor rgb="FFFFFFCC"/>
        <bgColor indexed="64"/>
      </patternFill>
    </fill>
    <fill>
      <patternFill patternType="solid">
        <fgColor theme="3"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CCFFCC"/>
        <bgColor indexed="64"/>
      </patternFill>
    </fill>
    <fill>
      <patternFill patternType="solid">
        <fgColor rgb="FF00CCFF"/>
        <bgColor indexed="64"/>
      </patternFill>
    </fill>
    <fill>
      <patternFill patternType="solid">
        <fgColor rgb="FFFFCC99"/>
        <bgColor rgb="FF000000"/>
      </patternFill>
    </fill>
    <fill>
      <patternFill patternType="solid">
        <fgColor rgb="FFFFFFCC"/>
        <bgColor rgb="FF000000"/>
      </patternFill>
    </fill>
    <fill>
      <patternFill patternType="solid">
        <fgColor rgb="FFCCFFCC"/>
        <bgColor rgb="FF000000"/>
      </patternFill>
    </fill>
    <fill>
      <patternFill patternType="solid">
        <fgColor theme="1"/>
        <bgColor rgb="FF000000"/>
      </patternFill>
    </fill>
    <fill>
      <patternFill patternType="solid">
        <fgColor theme="1"/>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s>
  <cellStyleXfs count="3">
    <xf numFmtId="0" fontId="0" fillId="0" borderId="0"/>
    <xf numFmtId="0" fontId="11" fillId="0" borderId="0" applyNumberFormat="0" applyFill="0" applyBorder="0" applyAlignment="0" applyProtection="0">
      <alignment vertical="top"/>
      <protection locked="0"/>
    </xf>
    <xf numFmtId="0" fontId="1" fillId="0" borderId="0"/>
  </cellStyleXfs>
  <cellXfs count="329">
    <xf numFmtId="0" fontId="0" fillId="0" borderId="0" xfId="0"/>
    <xf numFmtId="0" fontId="0" fillId="0" borderId="0" xfId="0" applyAlignment="1">
      <alignment horizontal="right"/>
    </xf>
    <xf numFmtId="0" fontId="0" fillId="2" borderId="0" xfId="0" applyFill="1"/>
    <xf numFmtId="0" fontId="0" fillId="0" borderId="0" xfId="0" applyAlignment="1">
      <alignment horizontal="center"/>
    </xf>
    <xf numFmtId="0" fontId="0" fillId="3" borderId="0" xfId="0" applyFill="1"/>
    <xf numFmtId="0" fontId="4" fillId="0" borderId="0" xfId="0" applyFont="1"/>
    <xf numFmtId="0" fontId="4" fillId="0" borderId="0" xfId="0" applyFont="1" applyAlignment="1">
      <alignment horizontal="left"/>
    </xf>
    <xf numFmtId="0" fontId="0" fillId="2" borderId="1" xfId="0" applyFill="1" applyBorder="1" applyAlignment="1">
      <alignment horizontal="left"/>
    </xf>
    <xf numFmtId="0" fontId="0" fillId="0" borderId="2" xfId="0" applyBorder="1"/>
    <xf numFmtId="0" fontId="0" fillId="0" borderId="4" xfId="0" applyBorder="1" applyAlignment="1">
      <alignment horizontal="right"/>
    </xf>
    <xf numFmtId="0" fontId="0" fillId="0" borderId="5" xfId="0" applyBorder="1" applyAlignment="1">
      <alignment horizontal="right"/>
    </xf>
    <xf numFmtId="0" fontId="0" fillId="0" borderId="6" xfId="0" applyBorder="1"/>
    <xf numFmtId="0" fontId="0" fillId="2" borderId="1" xfId="0" applyFill="1" applyBorder="1"/>
    <xf numFmtId="0" fontId="0" fillId="0" borderId="3" xfId="0" applyBorder="1"/>
    <xf numFmtId="0" fontId="0" fillId="0" borderId="2" xfId="0" applyBorder="1" applyAlignment="1">
      <alignment horizontal="right"/>
    </xf>
    <xf numFmtId="0" fontId="0" fillId="0" borderId="6" xfId="0" applyBorder="1" applyAlignment="1">
      <alignment horizontal="right"/>
    </xf>
    <xf numFmtId="0" fontId="0" fillId="0" borderId="1" xfId="0" applyBorder="1"/>
    <xf numFmtId="0" fontId="0" fillId="0" borderId="2" xfId="0" applyBorder="1" applyAlignment="1">
      <alignment horizontal="centerContinuous"/>
    </xf>
    <xf numFmtId="0" fontId="0" fillId="0" borderId="3" xfId="0" applyBorder="1" applyAlignment="1">
      <alignment horizontal="centerContinuous"/>
    </xf>
    <xf numFmtId="0" fontId="2" fillId="0" borderId="0" xfId="0" applyFont="1" applyAlignment="1">
      <alignment horizontal="center"/>
    </xf>
    <xf numFmtId="0" fontId="0" fillId="2" borderId="2" xfId="0" applyFill="1" applyBorder="1"/>
    <xf numFmtId="0" fontId="0" fillId="0" borderId="4" xfId="0" applyBorder="1" applyAlignment="1">
      <alignment horizontal="center"/>
    </xf>
    <xf numFmtId="0" fontId="0" fillId="0" borderId="4" xfId="0" applyBorder="1"/>
    <xf numFmtId="0" fontId="0" fillId="0" borderId="7" xfId="0" applyBorder="1"/>
    <xf numFmtId="0" fontId="2" fillId="0" borderId="0" xfId="0" applyFont="1" applyAlignment="1">
      <alignment horizontal="center" wrapText="1"/>
    </xf>
    <xf numFmtId="0" fontId="0" fillId="0" borderId="5" xfId="0" applyBorder="1"/>
    <xf numFmtId="0" fontId="0" fillId="0" borderId="8" xfId="0" applyBorder="1"/>
    <xf numFmtId="0" fontId="2" fillId="0" borderId="8" xfId="0" applyFont="1" applyBorder="1" applyAlignment="1">
      <alignment horizontal="center"/>
    </xf>
    <xf numFmtId="0" fontId="2" fillId="0" borderId="6" xfId="0" applyFont="1" applyBorder="1" applyAlignment="1">
      <alignment horizontal="center"/>
    </xf>
    <xf numFmtId="0" fontId="2" fillId="0" borderId="6" xfId="0" applyFont="1" applyBorder="1" applyAlignment="1">
      <alignment horizontal="center" wrapText="1"/>
    </xf>
    <xf numFmtId="0" fontId="0" fillId="0" borderId="9" xfId="0" applyBorder="1"/>
    <xf numFmtId="0" fontId="0" fillId="0" borderId="10" xfId="0" applyBorder="1" applyAlignment="1">
      <alignment horizontal="centerContinuous"/>
    </xf>
    <xf numFmtId="0" fontId="2" fillId="0" borderId="11" xfId="0" applyFont="1" applyBorder="1" applyAlignment="1">
      <alignment horizontal="center" wrapText="1"/>
    </xf>
    <xf numFmtId="0" fontId="5" fillId="0" borderId="0" xfId="0" applyFont="1"/>
    <xf numFmtId="0" fontId="0" fillId="0" borderId="0" xfId="0" applyAlignment="1">
      <alignment horizontal="centerContinuous"/>
    </xf>
    <xf numFmtId="0" fontId="7" fillId="0" borderId="0" xfId="0" applyFont="1"/>
    <xf numFmtId="3" fontId="0" fillId="4" borderId="12" xfId="0" applyNumberFormat="1" applyFill="1" applyBorder="1" applyAlignment="1" applyProtection="1">
      <alignment horizontal="center"/>
      <protection locked="0"/>
    </xf>
    <xf numFmtId="0" fontId="0" fillId="4" borderId="6" xfId="0" applyFill="1" applyBorder="1" applyProtection="1">
      <protection locked="0"/>
    </xf>
    <xf numFmtId="14" fontId="0" fillId="0" borderId="0" xfId="0" applyNumberFormat="1"/>
    <xf numFmtId="0" fontId="0" fillId="4" borderId="13" xfId="0" applyFill="1" applyBorder="1" applyAlignment="1" applyProtection="1">
      <alignment horizontal="center"/>
      <protection locked="0"/>
    </xf>
    <xf numFmtId="0" fontId="0" fillId="4" borderId="12" xfId="0" applyFill="1" applyBorder="1" applyProtection="1">
      <protection locked="0"/>
    </xf>
    <xf numFmtId="0" fontId="0" fillId="4" borderId="12" xfId="0" applyFill="1" applyBorder="1" applyAlignment="1" applyProtection="1">
      <alignment horizontal="left"/>
      <protection locked="0"/>
    </xf>
    <xf numFmtId="0" fontId="0" fillId="4" borderId="12" xfId="0" applyFill="1" applyBorder="1" applyAlignment="1" applyProtection="1">
      <alignment horizontal="center"/>
      <protection locked="0"/>
    </xf>
    <xf numFmtId="0" fontId="0" fillId="4" borderId="14" xfId="0" applyFill="1" applyBorder="1" applyProtection="1">
      <protection locked="0"/>
    </xf>
    <xf numFmtId="0" fontId="0" fillId="4" borderId="14" xfId="0" applyFill="1" applyBorder="1" applyAlignment="1" applyProtection="1">
      <alignment horizontal="left"/>
      <protection locked="0"/>
    </xf>
    <xf numFmtId="0" fontId="0" fillId="4" borderId="14" xfId="0" applyFill="1" applyBorder="1" applyAlignment="1" applyProtection="1">
      <alignment horizontal="right"/>
      <protection locked="0"/>
    </xf>
    <xf numFmtId="0" fontId="0" fillId="0" borderId="7" xfId="0" applyBorder="1" applyAlignment="1" applyProtection="1">
      <alignment horizontal="center"/>
      <protection locked="0"/>
    </xf>
    <xf numFmtId="49" fontId="0" fillId="4" borderId="12" xfId="0" applyNumberFormat="1" applyFill="1" applyBorder="1" applyAlignment="1" applyProtection="1">
      <alignment horizontal="center"/>
      <protection locked="0"/>
    </xf>
    <xf numFmtId="0" fontId="0" fillId="4" borderId="12" xfId="0" applyFill="1" applyBorder="1" applyAlignment="1" applyProtection="1">
      <alignment horizontal="center" wrapText="1"/>
      <protection locked="0"/>
    </xf>
    <xf numFmtId="0" fontId="0" fillId="4" borderId="15" xfId="0" applyFill="1" applyBorder="1" applyAlignment="1" applyProtection="1">
      <alignment horizontal="center" wrapText="1"/>
      <protection locked="0"/>
    </xf>
    <xf numFmtId="0" fontId="0" fillId="4" borderId="15" xfId="0" applyFill="1" applyBorder="1" applyAlignment="1" applyProtection="1">
      <alignment horizontal="center"/>
      <protection locked="0"/>
    </xf>
    <xf numFmtId="164" fontId="0" fillId="4" borderId="12" xfId="0" applyNumberFormat="1" applyFill="1" applyBorder="1" applyAlignment="1" applyProtection="1">
      <alignment horizontal="center"/>
      <protection locked="0"/>
    </xf>
    <xf numFmtId="2" fontId="0" fillId="4" borderId="12" xfId="0" applyNumberFormat="1" applyFill="1" applyBorder="1" applyAlignment="1" applyProtection="1">
      <alignment horizontal="center"/>
      <protection locked="0"/>
    </xf>
    <xf numFmtId="3" fontId="0" fillId="4" borderId="15" xfId="0" applyNumberFormat="1" applyFill="1" applyBorder="1" applyAlignment="1" applyProtection="1">
      <alignment horizontal="center"/>
      <protection locked="0"/>
    </xf>
    <xf numFmtId="0" fontId="0" fillId="4" borderId="16" xfId="0" applyFill="1" applyBorder="1" applyAlignment="1" applyProtection="1">
      <alignment horizontal="center"/>
      <protection locked="0"/>
    </xf>
    <xf numFmtId="0" fontId="6" fillId="0" borderId="0" xfId="0" applyFont="1" applyAlignment="1">
      <alignment horizontal="left"/>
    </xf>
    <xf numFmtId="0" fontId="6" fillId="0" borderId="15" xfId="0" applyFont="1" applyBorder="1" applyAlignment="1">
      <alignment horizontal="centerContinuous"/>
    </xf>
    <xf numFmtId="0" fontId="0" fillId="0" borderId="14" xfId="0" applyBorder="1" applyAlignment="1">
      <alignment horizontal="centerContinuous"/>
    </xf>
    <xf numFmtId="0" fontId="0" fillId="0" borderId="13" xfId="0" applyBorder="1" applyAlignment="1">
      <alignment horizontal="centerContinuous"/>
    </xf>
    <xf numFmtId="0" fontId="6" fillId="0" borderId="4" xfId="0" applyFont="1" applyBorder="1" applyAlignment="1">
      <alignment horizontal="centerContinuous"/>
    </xf>
    <xf numFmtId="0" fontId="0" fillId="0" borderId="7" xfId="0" applyBorder="1" applyAlignment="1">
      <alignment horizontal="centerContinuous"/>
    </xf>
    <xf numFmtId="0" fontId="5" fillId="0" borderId="4" xfId="0" applyFont="1" applyBorder="1"/>
    <xf numFmtId="0" fontId="5" fillId="0" borderId="7" xfId="0" applyFont="1" applyBorder="1"/>
    <xf numFmtId="0" fontId="3" fillId="0" borderId="4" xfId="0" applyFont="1" applyBorder="1"/>
    <xf numFmtId="0" fontId="5" fillId="0" borderId="4" xfId="0" applyFont="1" applyBorder="1" applyAlignment="1">
      <alignment horizontal="center"/>
    </xf>
    <xf numFmtId="0" fontId="2" fillId="0" borderId="8" xfId="0" applyFont="1" applyBorder="1" applyAlignment="1">
      <alignment horizontal="center" wrapText="1"/>
    </xf>
    <xf numFmtId="0" fontId="2" fillId="0" borderId="0" xfId="0" applyFont="1" applyAlignment="1">
      <alignment horizontal="centerContinuous"/>
    </xf>
    <xf numFmtId="0" fontId="3" fillId="0" borderId="4" xfId="0" applyFont="1" applyBorder="1" applyAlignment="1">
      <alignment horizontal="center"/>
    </xf>
    <xf numFmtId="0" fontId="0" fillId="2" borderId="15" xfId="0" applyFill="1" applyBorder="1" applyAlignment="1">
      <alignment horizontal="center" vertical="center"/>
    </xf>
    <xf numFmtId="0" fontId="0" fillId="2" borderId="17" xfId="0" applyFill="1" applyBorder="1"/>
    <xf numFmtId="0" fontId="0" fillId="2" borderId="18" xfId="0" applyFill="1" applyBorder="1"/>
    <xf numFmtId="0" fontId="0" fillId="2" borderId="12" xfId="0" applyFill="1" applyBorder="1" applyAlignment="1">
      <alignment horizontal="center"/>
    </xf>
    <xf numFmtId="0" fontId="0" fillId="2" borderId="20" xfId="0" applyFill="1" applyBorder="1" applyAlignment="1">
      <alignment horizontal="center" vertical="center"/>
    </xf>
    <xf numFmtId="0" fontId="0" fillId="2" borderId="13" xfId="0" applyFill="1" applyBorder="1" applyAlignment="1">
      <alignment horizontal="center" vertical="center"/>
    </xf>
    <xf numFmtId="0" fontId="8" fillId="2" borderId="12" xfId="0" applyFont="1" applyFill="1" applyBorder="1" applyAlignment="1">
      <alignment horizontal="center" wrapText="1"/>
    </xf>
    <xf numFmtId="1" fontId="0" fillId="5" borderId="8" xfId="0" applyNumberFormat="1" applyFill="1" applyBorder="1" applyAlignment="1">
      <alignment horizontal="center"/>
    </xf>
    <xf numFmtId="0" fontId="9" fillId="0" borderId="0" xfId="0" applyFont="1"/>
    <xf numFmtId="0" fontId="9" fillId="2" borderId="0" xfId="0" applyFont="1" applyFill="1"/>
    <xf numFmtId="0" fontId="9" fillId="6" borderId="0" xfId="0" applyFont="1" applyFill="1"/>
    <xf numFmtId="0" fontId="9" fillId="5" borderId="0" xfId="0" applyFont="1" applyFill="1"/>
    <xf numFmtId="0" fontId="8" fillId="6" borderId="12" xfId="0" applyFont="1" applyFill="1" applyBorder="1" applyAlignment="1" applyProtection="1">
      <alignment horizontal="right" vertical="center" wrapText="1"/>
      <protection locked="0"/>
    </xf>
    <xf numFmtId="0" fontId="10" fillId="0" borderId="0" xfId="0" applyFont="1"/>
    <xf numFmtId="3" fontId="0" fillId="0" borderId="0" xfId="0" applyNumberFormat="1"/>
    <xf numFmtId="3" fontId="0" fillId="2" borderId="12" xfId="0" applyNumberFormat="1" applyFill="1" applyBorder="1" applyAlignment="1">
      <alignment horizontal="center"/>
    </xf>
    <xf numFmtId="3" fontId="0" fillId="2" borderId="2" xfId="0" applyNumberFormat="1" applyFill="1" applyBorder="1"/>
    <xf numFmtId="38" fontId="0" fillId="0" borderId="0" xfId="0" applyNumberFormat="1"/>
    <xf numFmtId="165" fontId="0" fillId="0" borderId="0" xfId="0" applyNumberFormat="1"/>
    <xf numFmtId="0" fontId="0" fillId="5" borderId="12" xfId="0" applyFill="1" applyBorder="1" applyAlignment="1">
      <alignment horizontal="center" wrapText="1"/>
    </xf>
    <xf numFmtId="3" fontId="0" fillId="5" borderId="12" xfId="0" applyNumberFormat="1" applyFill="1" applyBorder="1" applyAlignment="1">
      <alignment horizontal="center"/>
    </xf>
    <xf numFmtId="3" fontId="0" fillId="7" borderId="0" xfId="0" applyNumberFormat="1" applyFill="1"/>
    <xf numFmtId="3" fontId="0" fillId="2" borderId="3" xfId="0" applyNumberFormat="1" applyFill="1" applyBorder="1"/>
    <xf numFmtId="0" fontId="0" fillId="2" borderId="3" xfId="0" applyFill="1" applyBorder="1"/>
    <xf numFmtId="0" fontId="9" fillId="0" borderId="0" xfId="0" applyFont="1" applyAlignment="1">
      <alignment horizontal="center"/>
    </xf>
    <xf numFmtId="0" fontId="1" fillId="0" borderId="0" xfId="0" applyFont="1"/>
    <xf numFmtId="0" fontId="14" fillId="0" borderId="0" xfId="0" applyFont="1"/>
    <xf numFmtId="0" fontId="14" fillId="0" borderId="0" xfId="0" applyFont="1" applyAlignment="1">
      <alignment vertical="top" wrapText="1"/>
    </xf>
    <xf numFmtId="0" fontId="0" fillId="0" borderId="0" xfId="0" applyAlignment="1">
      <alignment vertical="top" wrapText="1"/>
    </xf>
    <xf numFmtId="0" fontId="15" fillId="0" borderId="0" xfId="0" applyFont="1" applyAlignment="1">
      <alignment horizontal="center" vertical="top" wrapText="1"/>
    </xf>
    <xf numFmtId="0" fontId="0" fillId="0" borderId="0" xfId="0" applyAlignment="1" applyProtection="1">
      <alignment vertical="top" wrapText="1"/>
      <protection locked="0"/>
    </xf>
    <xf numFmtId="0" fontId="0" fillId="2" borderId="15" xfId="0" applyFill="1" applyBorder="1"/>
    <xf numFmtId="0" fontId="0" fillId="2" borderId="14" xfId="0" applyFill="1" applyBorder="1"/>
    <xf numFmtId="0" fontId="0" fillId="2" borderId="13" xfId="0" applyFill="1" applyBorder="1"/>
    <xf numFmtId="3" fontId="0" fillId="2" borderId="12" xfId="0" applyNumberFormat="1" applyFill="1" applyBorder="1" applyAlignment="1">
      <alignment horizontal="right"/>
    </xf>
    <xf numFmtId="3" fontId="0" fillId="6" borderId="12" xfId="0" applyNumberFormat="1" applyFill="1" applyBorder="1" applyAlignment="1">
      <alignment horizontal="center"/>
    </xf>
    <xf numFmtId="49" fontId="0" fillId="0" borderId="0" xfId="0" applyNumberFormat="1"/>
    <xf numFmtId="0" fontId="1" fillId="7" borderId="0" xfId="0" applyFont="1" applyFill="1"/>
    <xf numFmtId="3" fontId="12" fillId="7" borderId="0" xfId="0" applyNumberFormat="1" applyFont="1" applyFill="1"/>
    <xf numFmtId="0" fontId="9" fillId="7" borderId="0" xfId="0" applyFont="1" applyFill="1"/>
    <xf numFmtId="0" fontId="8" fillId="6" borderId="12" xfId="0" applyFont="1" applyFill="1" applyBorder="1" applyAlignment="1" applyProtection="1">
      <alignment horizontal="center" vertical="center" wrapText="1"/>
      <protection locked="0"/>
    </xf>
    <xf numFmtId="168" fontId="0" fillId="0" borderId="0" xfId="0" applyNumberFormat="1"/>
    <xf numFmtId="169" fontId="0" fillId="0" borderId="0" xfId="0" applyNumberFormat="1"/>
    <xf numFmtId="0" fontId="16" fillId="0" borderId="0" xfId="1" applyFont="1" applyAlignment="1" applyProtection="1"/>
    <xf numFmtId="0" fontId="0" fillId="9" borderId="0" xfId="0" applyFill="1"/>
    <xf numFmtId="3" fontId="0" fillId="9" borderId="0" xfId="0" applyNumberFormat="1" applyFill="1"/>
    <xf numFmtId="49" fontId="0" fillId="2" borderId="15" xfId="0" applyNumberFormat="1" applyFill="1" applyBorder="1" applyAlignment="1">
      <alignment horizontal="left"/>
    </xf>
    <xf numFmtId="0" fontId="12" fillId="0" borderId="0" xfId="0" applyFont="1"/>
    <xf numFmtId="0" fontId="1" fillId="0" borderId="0" xfId="0" applyFont="1" applyAlignment="1">
      <alignment wrapText="1"/>
    </xf>
    <xf numFmtId="3" fontId="1" fillId="2" borderId="12" xfId="0" applyNumberFormat="1" applyFont="1" applyFill="1" applyBorder="1" applyAlignment="1">
      <alignment horizontal="center" wrapText="1"/>
    </xf>
    <xf numFmtId="0" fontId="0" fillId="10" borderId="0" xfId="0" applyFill="1"/>
    <xf numFmtId="3" fontId="1" fillId="11" borderId="0" xfId="0" applyNumberFormat="1" applyFont="1" applyFill="1"/>
    <xf numFmtId="0" fontId="1" fillId="0" borderId="0" xfId="0" applyFont="1" applyAlignment="1">
      <alignment horizontal="right" indent="1"/>
    </xf>
    <xf numFmtId="0" fontId="1" fillId="0" borderId="0" xfId="0" applyFont="1" applyAlignment="1">
      <alignment horizontal="left"/>
    </xf>
    <xf numFmtId="0" fontId="1" fillId="0" borderId="0" xfId="0" applyFont="1" applyAlignment="1">
      <alignment horizontal="left" indent="5"/>
    </xf>
    <xf numFmtId="0" fontId="3" fillId="0" borderId="0" xfId="0" applyFont="1" applyAlignment="1">
      <alignment horizontal="left"/>
    </xf>
    <xf numFmtId="0" fontId="1" fillId="0" borderId="0" xfId="0" applyFont="1" applyAlignment="1">
      <alignment horizontal="right" indent="2"/>
    </xf>
    <xf numFmtId="0" fontId="1" fillId="2" borderId="12" xfId="0" applyFont="1" applyFill="1" applyBorder="1" applyAlignment="1">
      <alignment horizontal="center" wrapText="1"/>
    </xf>
    <xf numFmtId="3" fontId="1" fillId="0" borderId="0" xfId="0" applyNumberFormat="1" applyFont="1"/>
    <xf numFmtId="0" fontId="1" fillId="0" borderId="0" xfId="0" applyFont="1" applyAlignment="1">
      <alignment horizontal="left" indent="2"/>
    </xf>
    <xf numFmtId="0" fontId="1" fillId="0" borderId="3" xfId="0" applyFont="1" applyBorder="1"/>
    <xf numFmtId="0" fontId="21" fillId="0" borderId="0" xfId="0" applyFont="1"/>
    <xf numFmtId="1" fontId="0" fillId="0" borderId="8" xfId="0" applyNumberFormat="1" applyBorder="1" applyAlignment="1">
      <alignment horizontal="center"/>
    </xf>
    <xf numFmtId="14" fontId="1" fillId="0" borderId="0" xfId="0" applyNumberFormat="1" applyFont="1"/>
    <xf numFmtId="0" fontId="1" fillId="0" borderId="0" xfId="0" applyFont="1" applyProtection="1">
      <protection locked="0"/>
    </xf>
    <xf numFmtId="0" fontId="3" fillId="12" borderId="5" xfId="0" applyFont="1" applyFill="1" applyBorder="1" applyAlignment="1">
      <alignment horizontal="right"/>
    </xf>
    <xf numFmtId="0" fontId="3" fillId="12" borderId="1" xfId="0" applyFont="1" applyFill="1" applyBorder="1" applyAlignment="1">
      <alignment horizontal="right"/>
    </xf>
    <xf numFmtId="0" fontId="0" fillId="2" borderId="15" xfId="0" applyFill="1" applyBorder="1" applyAlignment="1">
      <alignment horizontal="center" vertical="center" wrapText="1"/>
    </xf>
    <xf numFmtId="0" fontId="0" fillId="2" borderId="19" xfId="0" applyFill="1" applyBorder="1" applyAlignment="1">
      <alignment vertical="center"/>
    </xf>
    <xf numFmtId="0" fontId="0" fillId="2" borderId="18" xfId="0" applyFill="1" applyBorder="1" applyAlignment="1">
      <alignment vertical="center"/>
    </xf>
    <xf numFmtId="0" fontId="0" fillId="2" borderId="17" xfId="0" applyFill="1" applyBorder="1" applyAlignment="1">
      <alignment vertical="center"/>
    </xf>
    <xf numFmtId="0" fontId="0" fillId="6" borderId="4" xfId="0" applyFill="1" applyBorder="1" applyAlignment="1">
      <alignment vertical="top"/>
    </xf>
    <xf numFmtId="0" fontId="0" fillId="6" borderId="0" xfId="0" applyFill="1" applyAlignment="1">
      <alignment vertical="top"/>
    </xf>
    <xf numFmtId="0" fontId="0" fillId="6" borderId="7" xfId="0" applyFill="1" applyBorder="1" applyAlignment="1">
      <alignment vertical="top"/>
    </xf>
    <xf numFmtId="0" fontId="0" fillId="6" borderId="5" xfId="0" applyFill="1" applyBorder="1" applyAlignment="1">
      <alignment vertical="top"/>
    </xf>
    <xf numFmtId="0" fontId="0" fillId="6" borderId="6" xfId="0" applyFill="1" applyBorder="1" applyAlignment="1">
      <alignment vertical="top"/>
    </xf>
    <xf numFmtId="0" fontId="0" fillId="6" borderId="8" xfId="0" applyFill="1" applyBorder="1" applyAlignment="1">
      <alignment vertical="top"/>
    </xf>
    <xf numFmtId="0" fontId="3" fillId="6" borderId="9" xfId="0" applyFont="1" applyFill="1" applyBorder="1" applyAlignment="1" applyProtection="1">
      <alignment horizontal="center" vertical="center" wrapText="1"/>
      <protection locked="0"/>
    </xf>
    <xf numFmtId="49" fontId="0" fillId="2" borderId="12" xfId="0" applyNumberFormat="1" applyFill="1" applyBorder="1" applyAlignment="1">
      <alignment horizontal="center" vertical="center"/>
    </xf>
    <xf numFmtId="0" fontId="12" fillId="0" borderId="0" xfId="2" applyFont="1"/>
    <xf numFmtId="0" fontId="12" fillId="0" borderId="6" xfId="2" applyFont="1" applyBorder="1" applyAlignment="1">
      <alignment wrapText="1"/>
    </xf>
    <xf numFmtId="0" fontId="23" fillId="8" borderId="7" xfId="2" applyFont="1" applyFill="1" applyBorder="1"/>
    <xf numFmtId="0" fontId="25" fillId="13" borderId="13" xfId="2" applyFont="1" applyFill="1" applyBorder="1"/>
    <xf numFmtId="0" fontId="0" fillId="9" borderId="0" xfId="0" applyFill="1" applyAlignment="1">
      <alignment horizontal="center"/>
    </xf>
    <xf numFmtId="0" fontId="3" fillId="9" borderId="0" xfId="0" applyFont="1" applyFill="1"/>
    <xf numFmtId="0" fontId="3" fillId="2" borderId="1" xfId="0" applyFont="1" applyFill="1" applyBorder="1"/>
    <xf numFmtId="0" fontId="3" fillId="12" borderId="1" xfId="0" applyFont="1" applyFill="1" applyBorder="1"/>
    <xf numFmtId="0" fontId="3" fillId="2" borderId="1" xfId="0" applyFont="1" applyFill="1" applyBorder="1" applyAlignment="1">
      <alignment horizontal="left"/>
    </xf>
    <xf numFmtId="0" fontId="3" fillId="9" borderId="0" xfId="0" applyFont="1" applyFill="1" applyAlignment="1">
      <alignment horizontal="left"/>
    </xf>
    <xf numFmtId="0" fontId="3" fillId="7" borderId="0" xfId="0" applyFont="1" applyFill="1"/>
    <xf numFmtId="0" fontId="1" fillId="0" borderId="24" xfId="0" applyFont="1" applyBorder="1" applyAlignment="1">
      <alignment horizontal="center" wrapText="1"/>
    </xf>
    <xf numFmtId="3" fontId="3" fillId="11" borderId="6" xfId="0" applyNumberFormat="1" applyFont="1" applyFill="1" applyBorder="1" applyAlignment="1">
      <alignment horizontal="centerContinuous"/>
    </xf>
    <xf numFmtId="0" fontId="3" fillId="0" borderId="0" xfId="0" applyFont="1" applyAlignment="1">
      <alignment vertical="center"/>
    </xf>
    <xf numFmtId="0" fontId="3" fillId="0" borderId="7" xfId="0" applyFont="1" applyBorder="1" applyAlignment="1">
      <alignment vertical="center"/>
    </xf>
    <xf numFmtId="3" fontId="0" fillId="2" borderId="1" xfId="0" applyNumberFormat="1" applyFill="1" applyBorder="1" applyProtection="1">
      <protection locked="0"/>
    </xf>
    <xf numFmtId="3" fontId="0" fillId="2" borderId="2" xfId="0" applyNumberFormat="1" applyFill="1" applyBorder="1" applyProtection="1">
      <protection locked="0"/>
    </xf>
    <xf numFmtId="3" fontId="0" fillId="2" borderId="3" xfId="0" applyNumberFormat="1" applyFill="1" applyBorder="1" applyProtection="1">
      <protection locked="0"/>
    </xf>
    <xf numFmtId="14" fontId="0" fillId="12" borderId="3" xfId="0" applyNumberFormat="1" applyFill="1" applyBorder="1"/>
    <xf numFmtId="0" fontId="1" fillId="2" borderId="2" xfId="0" applyFont="1" applyFill="1" applyBorder="1" applyAlignment="1">
      <alignment horizontal="left"/>
    </xf>
    <xf numFmtId="0" fontId="12" fillId="2" borderId="15" xfId="2" applyFont="1" applyFill="1" applyBorder="1" applyAlignment="1">
      <alignment horizontal="center" vertical="top"/>
    </xf>
    <xf numFmtId="0" fontId="12" fillId="2" borderId="13" xfId="2" applyFont="1" applyFill="1" applyBorder="1" applyAlignment="1">
      <alignment vertical="top" wrapText="1"/>
    </xf>
    <xf numFmtId="0" fontId="1" fillId="12" borderId="4" xfId="0" applyFont="1" applyFill="1" applyBorder="1" applyAlignment="1">
      <alignment horizontal="right"/>
    </xf>
    <xf numFmtId="0" fontId="1" fillId="12" borderId="4" xfId="0" applyFont="1" applyFill="1" applyBorder="1"/>
    <xf numFmtId="0" fontId="1" fillId="12" borderId="5" xfId="0" applyFont="1" applyFill="1" applyBorder="1" applyAlignment="1">
      <alignment horizontal="right"/>
    </xf>
    <xf numFmtId="0" fontId="24" fillId="0" borderId="0" xfId="2" applyFont="1"/>
    <xf numFmtId="0" fontId="22" fillId="0" borderId="0" xfId="0" applyFont="1" applyAlignment="1">
      <alignment horizontal="right"/>
    </xf>
    <xf numFmtId="1" fontId="1" fillId="5" borderId="3" xfId="0" applyNumberFormat="1" applyFont="1" applyFill="1" applyBorder="1" applyAlignment="1">
      <alignment horizontal="center"/>
    </xf>
    <xf numFmtId="0" fontId="0" fillId="0" borderId="0" xfId="0" applyAlignment="1">
      <alignment horizontal="right" vertical="center"/>
    </xf>
    <xf numFmtId="0" fontId="1" fillId="8" borderId="13" xfId="0" applyFont="1" applyFill="1" applyBorder="1" applyAlignment="1" applyProtection="1">
      <alignment horizontal="left" vertical="center"/>
      <protection locked="0"/>
    </xf>
    <xf numFmtId="3" fontId="0" fillId="6" borderId="20" xfId="0" applyNumberFormat="1" applyFill="1" applyBorder="1" applyAlignment="1" applyProtection="1">
      <alignment horizontal="right" vertical="center" indent="1"/>
      <protection locked="0"/>
    </xf>
    <xf numFmtId="3" fontId="0" fillId="6" borderId="21" xfId="0" applyNumberFormat="1" applyFill="1" applyBorder="1" applyAlignment="1" applyProtection="1">
      <alignment horizontal="right" vertical="center" indent="1"/>
      <protection locked="0"/>
    </xf>
    <xf numFmtId="0" fontId="0" fillId="6" borderId="21" xfId="0" applyFill="1" applyBorder="1" applyAlignment="1" applyProtection="1">
      <alignment horizontal="right" vertical="center" indent="1"/>
      <protection locked="0"/>
    </xf>
    <xf numFmtId="3" fontId="0" fillId="5" borderId="21" xfId="0" applyNumberFormat="1" applyFill="1" applyBorder="1" applyAlignment="1">
      <alignment horizontal="right" vertical="center" indent="1"/>
    </xf>
    <xf numFmtId="3" fontId="0" fillId="6" borderId="12" xfId="0" applyNumberFormat="1" applyFill="1" applyBorder="1" applyAlignment="1" applyProtection="1">
      <alignment horizontal="right" vertical="center" indent="1"/>
      <protection locked="0"/>
    </xf>
    <xf numFmtId="3" fontId="0" fillId="5" borderId="23" xfId="0" applyNumberFormat="1" applyFill="1" applyBorder="1" applyAlignment="1">
      <alignment horizontal="right" vertical="center" indent="1"/>
    </xf>
    <xf numFmtId="3" fontId="0" fillId="6" borderId="22" xfId="0" applyNumberFormat="1" applyFill="1" applyBorder="1" applyAlignment="1" applyProtection="1">
      <alignment horizontal="right" vertical="center" indent="1"/>
      <protection locked="0"/>
    </xf>
    <xf numFmtId="3" fontId="0" fillId="6" borderId="23" xfId="0" applyNumberFormat="1" applyFill="1" applyBorder="1" applyAlignment="1" applyProtection="1">
      <alignment horizontal="right" vertical="center" indent="1"/>
      <protection locked="0"/>
    </xf>
    <xf numFmtId="0" fontId="0" fillId="6" borderId="23" xfId="0" applyFill="1" applyBorder="1" applyAlignment="1" applyProtection="1">
      <alignment horizontal="right" vertical="center" indent="1"/>
      <protection locked="0"/>
    </xf>
    <xf numFmtId="3" fontId="0" fillId="5" borderId="12" xfId="0" applyNumberFormat="1" applyFill="1" applyBorder="1" applyAlignment="1">
      <alignment horizontal="right" vertical="center" indent="1"/>
    </xf>
    <xf numFmtId="0" fontId="0" fillId="6" borderId="12" xfId="0" applyFill="1" applyBorder="1" applyAlignment="1" applyProtection="1">
      <alignment horizontal="right" vertical="center" indent="1"/>
      <protection locked="0"/>
    </xf>
    <xf numFmtId="164" fontId="0" fillId="5" borderId="12" xfId="0" applyNumberFormat="1" applyFill="1" applyBorder="1" applyAlignment="1">
      <alignment horizontal="right" vertical="center" indent="1"/>
    </xf>
    <xf numFmtId="0" fontId="0" fillId="6" borderId="20" xfId="0" applyFill="1" applyBorder="1" applyAlignment="1" applyProtection="1">
      <alignment horizontal="right" vertical="center" indent="1"/>
      <protection locked="0"/>
    </xf>
    <xf numFmtId="0" fontId="0" fillId="6" borderId="22" xfId="0" applyFill="1" applyBorder="1" applyAlignment="1" applyProtection="1">
      <alignment horizontal="right" vertical="center" indent="1"/>
      <protection locked="0"/>
    </xf>
    <xf numFmtId="1" fontId="0" fillId="6" borderId="20" xfId="0" applyNumberFormat="1" applyFill="1" applyBorder="1" applyAlignment="1" applyProtection="1">
      <alignment horizontal="right" vertical="center" indent="1"/>
      <protection locked="0"/>
    </xf>
    <xf numFmtId="1" fontId="0" fillId="6" borderId="21" xfId="0" applyNumberFormat="1" applyFill="1" applyBorder="1" applyAlignment="1" applyProtection="1">
      <alignment horizontal="right" vertical="center" indent="1"/>
      <protection locked="0"/>
    </xf>
    <xf numFmtId="1" fontId="0" fillId="5" borderId="21" xfId="0" applyNumberFormat="1" applyFill="1" applyBorder="1" applyAlignment="1" applyProtection="1">
      <alignment horizontal="right" vertical="center" indent="1"/>
      <protection locked="0"/>
    </xf>
    <xf numFmtId="1" fontId="0" fillId="6" borderId="23" xfId="0" applyNumberFormat="1" applyFill="1" applyBorder="1" applyAlignment="1" applyProtection="1">
      <alignment horizontal="right" vertical="center" indent="1"/>
      <protection locked="0"/>
    </xf>
    <xf numFmtId="1" fontId="1" fillId="6" borderId="12" xfId="0" applyNumberFormat="1" applyFont="1" applyFill="1" applyBorder="1" applyAlignment="1">
      <alignment horizontal="right" vertical="center" indent="1"/>
    </xf>
    <xf numFmtId="0" fontId="9" fillId="9" borderId="0" xfId="0" applyFont="1" applyFill="1"/>
    <xf numFmtId="0" fontId="0" fillId="14" borderId="3" xfId="0" applyFill="1" applyBorder="1"/>
    <xf numFmtId="0" fontId="1" fillId="15" borderId="8" xfId="0" applyFont="1" applyFill="1" applyBorder="1"/>
    <xf numFmtId="0" fontId="0" fillId="15" borderId="13" xfId="0" applyFill="1" applyBorder="1"/>
    <xf numFmtId="0" fontId="11" fillId="15" borderId="13" xfId="1" applyFill="1" applyBorder="1" applyAlignment="1" applyProtection="1"/>
    <xf numFmtId="14" fontId="0" fillId="15" borderId="13" xfId="0" applyNumberFormat="1" applyFill="1" applyBorder="1" applyAlignment="1">
      <alignment horizontal="left"/>
    </xf>
    <xf numFmtId="0" fontId="0" fillId="15" borderId="8" xfId="0" applyFill="1" applyBorder="1"/>
    <xf numFmtId="0" fontId="24" fillId="0" borderId="12" xfId="0" applyFont="1" applyBorder="1"/>
    <xf numFmtId="0" fontId="24" fillId="0" borderId="4" xfId="0" applyFont="1" applyBorder="1"/>
    <xf numFmtId="0" fontId="0" fillId="15" borderId="12" xfId="0" applyFill="1" applyBorder="1"/>
    <xf numFmtId="0" fontId="0" fillId="16" borderId="12" xfId="0" applyFill="1" applyBorder="1"/>
    <xf numFmtId="0" fontId="1" fillId="15" borderId="12" xfId="0" applyFont="1" applyFill="1" applyBorder="1"/>
    <xf numFmtId="0" fontId="1" fillId="16" borderId="12" xfId="0" applyFont="1" applyFill="1" applyBorder="1" applyAlignment="1">
      <alignment wrapText="1"/>
    </xf>
    <xf numFmtId="3" fontId="1" fillId="15" borderId="12" xfId="0" applyNumberFormat="1" applyFont="1" applyFill="1" applyBorder="1"/>
    <xf numFmtId="0" fontId="1" fillId="15" borderId="12" xfId="0" quotePrefix="1" applyFont="1" applyFill="1" applyBorder="1"/>
    <xf numFmtId="0" fontId="1" fillId="15" borderId="9" xfId="0" applyFont="1" applyFill="1" applyBorder="1" applyAlignment="1">
      <alignment wrapText="1"/>
    </xf>
    <xf numFmtId="0" fontId="1" fillId="15" borderId="25" xfId="0" applyFont="1" applyFill="1" applyBorder="1" applyAlignment="1">
      <alignment wrapText="1"/>
    </xf>
    <xf numFmtId="0" fontId="1" fillId="15" borderId="26" xfId="0" applyFont="1" applyFill="1" applyBorder="1" applyAlignment="1">
      <alignment wrapText="1"/>
    </xf>
    <xf numFmtId="0" fontId="1" fillId="15" borderId="27" xfId="0" applyFont="1" applyFill="1" applyBorder="1" applyAlignment="1">
      <alignment wrapText="1"/>
    </xf>
    <xf numFmtId="3" fontId="1" fillId="15" borderId="9" xfId="0" applyNumberFormat="1" applyFont="1" applyFill="1" applyBorder="1" applyAlignment="1">
      <alignment wrapText="1"/>
    </xf>
    <xf numFmtId="0" fontId="1" fillId="15" borderId="27" xfId="0" applyFont="1" applyFill="1" applyBorder="1" applyAlignment="1">
      <alignment horizontal="right" wrapText="1"/>
    </xf>
    <xf numFmtId="0" fontId="3" fillId="0" borderId="24" xfId="0" applyFont="1" applyBorder="1" applyAlignment="1">
      <alignment horizontal="center" vertical="center" wrapText="1"/>
    </xf>
    <xf numFmtId="0" fontId="3" fillId="15" borderId="9" xfId="0" applyFont="1" applyFill="1" applyBorder="1" applyAlignment="1">
      <alignment horizontal="center" vertical="center" wrapText="1"/>
    </xf>
    <xf numFmtId="0" fontId="1" fillId="15" borderId="9" xfId="0" applyFont="1" applyFill="1" applyBorder="1" applyAlignment="1">
      <alignment horizontal="center" vertical="center" wrapText="1"/>
    </xf>
    <xf numFmtId="3" fontId="1" fillId="2" borderId="12" xfId="0" applyNumberFormat="1" applyFont="1" applyFill="1" applyBorder="1" applyAlignment="1">
      <alignment horizontal="center"/>
    </xf>
    <xf numFmtId="0" fontId="1" fillId="2" borderId="12" xfId="0" applyFont="1" applyFill="1" applyBorder="1" applyAlignment="1">
      <alignment horizontal="center"/>
    </xf>
    <xf numFmtId="3" fontId="2" fillId="11" borderId="6" xfId="0" applyNumberFormat="1" applyFont="1" applyFill="1" applyBorder="1" applyAlignment="1">
      <alignment horizontal="centerContinuous"/>
    </xf>
    <xf numFmtId="0" fontId="1" fillId="0" borderId="0" xfId="0" applyFont="1" applyAlignment="1">
      <alignment horizontal="center"/>
    </xf>
    <xf numFmtId="0" fontId="1" fillId="6" borderId="9" xfId="0" applyFont="1" applyFill="1" applyBorder="1" applyAlignment="1" applyProtection="1">
      <alignment horizontal="center" vertical="center" wrapText="1"/>
      <protection locked="0"/>
    </xf>
    <xf numFmtId="166" fontId="1" fillId="6" borderId="9" xfId="0" applyNumberFormat="1" applyFont="1" applyFill="1" applyBorder="1" applyAlignment="1" applyProtection="1">
      <alignment horizontal="center" vertical="center" wrapText="1"/>
      <protection locked="0"/>
    </xf>
    <xf numFmtId="3" fontId="1" fillId="6" borderId="9" xfId="0" applyNumberFormat="1" applyFont="1" applyFill="1" applyBorder="1" applyAlignment="1" applyProtection="1">
      <alignment horizontal="center" vertical="center" wrapText="1"/>
      <protection locked="0"/>
    </xf>
    <xf numFmtId="49" fontId="1" fillId="6" borderId="9" xfId="0" applyNumberFormat="1" applyFont="1" applyFill="1" applyBorder="1" applyAlignment="1" applyProtection="1">
      <alignment horizontal="center" vertical="center" wrapText="1"/>
      <protection locked="0"/>
    </xf>
    <xf numFmtId="49" fontId="1" fillId="6" borderId="27" xfId="0" applyNumberFormat="1" applyFont="1" applyFill="1" applyBorder="1" applyAlignment="1" applyProtection="1">
      <alignment horizontal="center" vertical="center" wrapText="1"/>
      <protection locked="0"/>
    </xf>
    <xf numFmtId="166" fontId="1" fillId="6" borderId="9" xfId="0" applyNumberFormat="1" applyFont="1" applyFill="1" applyBorder="1" applyAlignment="1" applyProtection="1">
      <alignment horizontal="left" vertical="center" wrapText="1"/>
      <protection locked="0"/>
    </xf>
    <xf numFmtId="0" fontId="1" fillId="6" borderId="12" xfId="0" applyFont="1" applyFill="1" applyBorder="1" applyAlignment="1" applyProtection="1">
      <alignment horizontal="center" vertical="center" wrapText="1"/>
      <protection locked="0"/>
    </xf>
    <xf numFmtId="166" fontId="1" fillId="6" borderId="12" xfId="0" applyNumberFormat="1" applyFont="1" applyFill="1" applyBorder="1" applyAlignment="1" applyProtection="1">
      <alignment horizontal="left" vertical="center" wrapText="1"/>
      <protection locked="0"/>
    </xf>
    <xf numFmtId="3" fontId="1" fillId="6" borderId="12" xfId="0" applyNumberFormat="1" applyFont="1" applyFill="1" applyBorder="1" applyAlignment="1" applyProtection="1">
      <alignment horizontal="center" vertical="center" wrapText="1"/>
      <protection locked="0"/>
    </xf>
    <xf numFmtId="49" fontId="1" fillId="6" borderId="12" xfId="0" applyNumberFormat="1" applyFont="1" applyFill="1" applyBorder="1" applyAlignment="1" applyProtection="1">
      <alignment horizontal="center" vertical="center" wrapText="1"/>
      <protection locked="0"/>
    </xf>
    <xf numFmtId="49" fontId="1" fillId="6" borderId="28" xfId="0" applyNumberFormat="1" applyFont="1" applyFill="1" applyBorder="1" applyAlignment="1" applyProtection="1">
      <alignment horizontal="center" vertical="center" wrapText="1"/>
      <protection locked="0"/>
    </xf>
    <xf numFmtId="0" fontId="1" fillId="0" borderId="0" xfId="0" applyFont="1" applyAlignment="1">
      <alignment vertical="top" wrapText="1"/>
    </xf>
    <xf numFmtId="166" fontId="1" fillId="0" borderId="0" xfId="0" applyNumberFormat="1" applyFont="1" applyAlignment="1">
      <alignment horizontal="left" wrapText="1"/>
    </xf>
    <xf numFmtId="167" fontId="1" fillId="6" borderId="12" xfId="0" applyNumberFormat="1" applyFont="1" applyFill="1" applyBorder="1" applyAlignment="1">
      <alignment horizontal="center"/>
    </xf>
    <xf numFmtId="0" fontId="1" fillId="0" borderId="0" xfId="0" applyFont="1" applyAlignment="1">
      <alignment horizontal="right" wrapText="1"/>
    </xf>
    <xf numFmtId="4" fontId="0" fillId="0" borderId="0" xfId="0" applyNumberFormat="1"/>
    <xf numFmtId="1" fontId="0" fillId="6" borderId="12" xfId="0" applyNumberFormat="1" applyFill="1" applyBorder="1" applyAlignment="1" applyProtection="1">
      <alignment horizontal="center" vertical="center"/>
      <protection locked="0"/>
    </xf>
    <xf numFmtId="4" fontId="0" fillId="6" borderId="12" xfId="0" applyNumberFormat="1" applyFill="1" applyBorder="1" applyAlignment="1" applyProtection="1">
      <alignment horizontal="right" vertical="center" indent="1"/>
      <protection locked="0"/>
    </xf>
    <xf numFmtId="0" fontId="8" fillId="15" borderId="12" xfId="0" applyFont="1" applyFill="1" applyBorder="1" applyAlignment="1">
      <alignment wrapText="1"/>
    </xf>
    <xf numFmtId="0" fontId="0" fillId="15" borderId="21" xfId="0" applyFill="1" applyBorder="1"/>
    <xf numFmtId="0" fontId="0" fillId="15" borderId="23" xfId="0" applyFill="1" applyBorder="1"/>
    <xf numFmtId="0" fontId="1" fillId="17" borderId="20" xfId="0" applyFont="1" applyFill="1" applyBorder="1"/>
    <xf numFmtId="0" fontId="0" fillId="17" borderId="20" xfId="0" applyFill="1" applyBorder="1"/>
    <xf numFmtId="0" fontId="0" fillId="18" borderId="23" xfId="0" applyFill="1" applyBorder="1" applyAlignment="1" applyProtection="1">
      <alignment horizontal="right" vertical="center" indent="1"/>
      <protection locked="0"/>
    </xf>
    <xf numFmtId="0" fontId="0" fillId="18" borderId="21" xfId="0" applyFill="1" applyBorder="1" applyAlignment="1" applyProtection="1">
      <alignment horizontal="right" vertical="center" indent="1"/>
      <protection locked="0"/>
    </xf>
    <xf numFmtId="0" fontId="8" fillId="17" borderId="12" xfId="0" applyFont="1" applyFill="1" applyBorder="1" applyAlignment="1">
      <alignment wrapText="1"/>
    </xf>
    <xf numFmtId="0" fontId="0" fillId="17" borderId="21" xfId="0" applyFill="1" applyBorder="1"/>
    <xf numFmtId="0" fontId="0" fillId="17" borderId="23" xfId="0" applyFill="1" applyBorder="1"/>
    <xf numFmtId="0" fontId="0" fillId="17" borderId="22" xfId="0" applyFill="1" applyBorder="1"/>
    <xf numFmtId="0" fontId="9" fillId="0" borderId="0" xfId="0" applyFont="1" applyAlignment="1">
      <alignment horizontal="left" wrapText="1"/>
    </xf>
    <xf numFmtId="0" fontId="1" fillId="6" borderId="4" xfId="0" applyFont="1" applyFill="1" applyBorder="1" applyAlignment="1" applyProtection="1">
      <alignment horizontal="left" vertical="top" wrapText="1"/>
      <protection locked="0"/>
    </xf>
    <xf numFmtId="0" fontId="1" fillId="6" borderId="0" xfId="0" applyFont="1" applyFill="1" applyAlignment="1" applyProtection="1">
      <alignment horizontal="left" vertical="top" wrapText="1"/>
      <protection locked="0"/>
    </xf>
    <xf numFmtId="0" fontId="1" fillId="6" borderId="7" xfId="0" applyFont="1" applyFill="1" applyBorder="1" applyAlignment="1" applyProtection="1">
      <alignment horizontal="left" vertical="top" wrapText="1"/>
      <protection locked="0"/>
    </xf>
    <xf numFmtId="0" fontId="1" fillId="6" borderId="5" xfId="0" applyFont="1" applyFill="1" applyBorder="1" applyAlignment="1" applyProtection="1">
      <alignment horizontal="left" vertical="top" wrapText="1"/>
      <protection locked="0"/>
    </xf>
    <xf numFmtId="0" fontId="1" fillId="6" borderId="6" xfId="0" applyFont="1" applyFill="1" applyBorder="1" applyAlignment="1" applyProtection="1">
      <alignment horizontal="left" vertical="top" wrapText="1"/>
      <protection locked="0"/>
    </xf>
    <xf numFmtId="0" fontId="1" fillId="6" borderId="8" xfId="0" applyFont="1" applyFill="1" applyBorder="1" applyAlignment="1" applyProtection="1">
      <alignment horizontal="left" vertical="top" wrapText="1"/>
      <protection locked="0"/>
    </xf>
    <xf numFmtId="0" fontId="0" fillId="2" borderId="15" xfId="0" applyFill="1" applyBorder="1" applyAlignment="1">
      <alignment horizontal="center" vertical="center" wrapText="1"/>
    </xf>
    <xf numFmtId="0" fontId="0" fillId="2" borderId="15" xfId="0" applyFill="1" applyBorder="1" applyAlignment="1">
      <alignment horizontal="center" vertical="center"/>
    </xf>
    <xf numFmtId="0" fontId="0" fillId="2" borderId="29" xfId="0" applyFill="1" applyBorder="1" applyAlignment="1">
      <alignment horizontal="center" vertical="center"/>
    </xf>
    <xf numFmtId="0" fontId="0" fillId="0" borderId="30" xfId="0" applyBorder="1" applyAlignment="1">
      <alignment horizontal="center" vertical="center"/>
    </xf>
    <xf numFmtId="3" fontId="0" fillId="6" borderId="1" xfId="0" applyNumberFormat="1" applyFill="1" applyBorder="1" applyAlignment="1" applyProtection="1">
      <alignment horizontal="left" vertical="top"/>
      <protection locked="0"/>
    </xf>
    <xf numFmtId="3" fontId="0" fillId="6" borderId="2" xfId="0" applyNumberFormat="1" applyFill="1" applyBorder="1" applyAlignment="1" applyProtection="1">
      <alignment horizontal="left" vertical="top"/>
      <protection locked="0"/>
    </xf>
    <xf numFmtId="0" fontId="0" fillId="0" borderId="2" xfId="0"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0" xfId="0" applyAlignment="1">
      <alignment vertical="top"/>
    </xf>
    <xf numFmtId="0" fontId="0" fillId="0" borderId="7" xfId="0" applyBorder="1" applyAlignment="1">
      <alignment vertical="top"/>
    </xf>
    <xf numFmtId="0" fontId="0" fillId="0" borderId="5" xfId="0" applyBorder="1" applyAlignment="1">
      <alignment vertical="top"/>
    </xf>
    <xf numFmtId="0" fontId="0" fillId="0" borderId="6" xfId="0" applyBorder="1" applyAlignment="1">
      <alignment vertical="top"/>
    </xf>
    <xf numFmtId="0" fontId="0" fillId="0" borderId="8" xfId="0" applyBorder="1" applyAlignment="1">
      <alignment vertical="top"/>
    </xf>
    <xf numFmtId="0" fontId="12" fillId="0" borderId="6" xfId="0" applyFont="1" applyBorder="1" applyAlignment="1">
      <alignment horizontal="left" vertical="center" wrapText="1"/>
    </xf>
    <xf numFmtId="0" fontId="0" fillId="6" borderId="1" xfId="0" applyFill="1" applyBorder="1" applyAlignment="1" applyProtection="1">
      <alignment horizontal="left" vertical="top"/>
      <protection locked="0"/>
    </xf>
    <xf numFmtId="0" fontId="0" fillId="6" borderId="2" xfId="0" applyFill="1" applyBorder="1" applyAlignment="1" applyProtection="1">
      <alignment horizontal="left" vertical="top"/>
      <protection locked="0"/>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2" borderId="1" xfId="0" applyFill="1" applyBorder="1" applyAlignment="1">
      <alignment horizontal="center" vertical="center" wrapText="1"/>
    </xf>
    <xf numFmtId="0" fontId="0" fillId="2" borderId="5" xfId="0" applyFill="1" applyBorder="1" applyAlignment="1">
      <alignment horizontal="center" vertical="center" wrapText="1"/>
    </xf>
    <xf numFmtId="0" fontId="0" fillId="2" borderId="30" xfId="0" applyFill="1" applyBorder="1" applyAlignment="1">
      <alignment horizontal="center" vertical="center"/>
    </xf>
    <xf numFmtId="0" fontId="1" fillId="0" borderId="0" xfId="0" applyFont="1" applyAlignment="1">
      <alignment horizontal="right" vertical="center"/>
    </xf>
    <xf numFmtId="0" fontId="1" fillId="0" borderId="7" xfId="0" applyFont="1" applyBorder="1" applyAlignment="1">
      <alignment horizontal="right" vertical="center"/>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1" fillId="6" borderId="1" xfId="0" applyFont="1" applyFill="1" applyBorder="1" applyAlignment="1" applyProtection="1">
      <alignment horizontal="left" vertical="top" wrapText="1"/>
      <protection locked="0"/>
    </xf>
    <xf numFmtId="0" fontId="1" fillId="6" borderId="2" xfId="0" applyFont="1" applyFill="1" applyBorder="1" applyAlignment="1" applyProtection="1">
      <alignment horizontal="left" vertical="top" wrapText="1"/>
      <protection locked="0"/>
    </xf>
    <xf numFmtId="0" fontId="1" fillId="6" borderId="3" xfId="0" applyFont="1" applyFill="1" applyBorder="1" applyAlignment="1" applyProtection="1">
      <alignment horizontal="left" vertical="top" wrapText="1"/>
      <protection locked="0"/>
    </xf>
    <xf numFmtId="0" fontId="0" fillId="6" borderId="2" xfId="0" applyFill="1" applyBorder="1" applyAlignment="1" applyProtection="1">
      <alignment horizontal="left" vertical="top" wrapText="1"/>
      <protection locked="0"/>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8" xfId="0" applyBorder="1" applyAlignment="1">
      <alignment vertical="top" wrapText="1"/>
    </xf>
    <xf numFmtId="0" fontId="0" fillId="6" borderId="3" xfId="0" applyFill="1" applyBorder="1" applyAlignment="1" applyProtection="1">
      <alignment horizontal="left" vertical="top"/>
      <protection locked="0"/>
    </xf>
    <xf numFmtId="0" fontId="0" fillId="6" borderId="4"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7" xfId="0" applyFill="1" applyBorder="1" applyAlignment="1" applyProtection="1">
      <alignment horizontal="left" vertical="top"/>
      <protection locked="0"/>
    </xf>
    <xf numFmtId="3" fontId="0" fillId="2" borderId="15" xfId="0" applyNumberFormat="1" applyFill="1" applyBorder="1" applyAlignment="1">
      <alignment horizontal="center"/>
    </xf>
    <xf numFmtId="3" fontId="0" fillId="2" borderId="13" xfId="0" applyNumberFormat="1" applyFill="1" applyBorder="1" applyAlignment="1">
      <alignment horizontal="center"/>
    </xf>
    <xf numFmtId="3" fontId="0" fillId="6" borderId="1" xfId="0" applyNumberFormat="1" applyFill="1" applyBorder="1" applyAlignment="1" applyProtection="1">
      <alignment horizontal="left" vertical="top" wrapText="1"/>
      <protection locked="0"/>
    </xf>
    <xf numFmtId="3" fontId="0" fillId="6" borderId="2" xfId="0" applyNumberFormat="1" applyFill="1" applyBorder="1" applyAlignment="1" applyProtection="1">
      <alignment horizontal="left" vertical="top" wrapText="1"/>
      <protection locked="0"/>
    </xf>
    <xf numFmtId="0" fontId="0" fillId="6" borderId="1" xfId="0" applyFill="1" applyBorder="1" applyAlignment="1" applyProtection="1">
      <alignment horizontal="left" vertical="top" wrapText="1"/>
      <protection locked="0"/>
    </xf>
    <xf numFmtId="0" fontId="0" fillId="6" borderId="3" xfId="0" applyFill="1" applyBorder="1" applyAlignment="1" applyProtection="1">
      <alignment horizontal="left" vertical="top" wrapText="1"/>
      <protection locked="0"/>
    </xf>
    <xf numFmtId="0" fontId="0" fillId="0" borderId="4"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4" xfId="0" applyBorder="1" applyAlignment="1">
      <alignment horizontal="left"/>
    </xf>
    <xf numFmtId="0" fontId="0" fillId="0" borderId="0" xfId="0" applyAlignment="1">
      <alignment horizontal="left"/>
    </xf>
    <xf numFmtId="0" fontId="0" fillId="0" borderId="7"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8" xfId="0" applyBorder="1" applyAlignment="1">
      <alignment horizontal="left"/>
    </xf>
    <xf numFmtId="0" fontId="1" fillId="0" borderId="0" xfId="0" applyFont="1" applyAlignment="1">
      <alignment horizontal="left" wrapText="1"/>
    </xf>
    <xf numFmtId="0" fontId="0" fillId="6" borderId="1" xfId="0" applyFill="1" applyBorder="1" applyAlignment="1">
      <alignment horizontal="left" vertical="top" wrapText="1"/>
    </xf>
    <xf numFmtId="0" fontId="0" fillId="6" borderId="2" xfId="0" applyFill="1" applyBorder="1" applyAlignment="1">
      <alignment horizontal="left" vertical="top" wrapText="1"/>
    </xf>
    <xf numFmtId="0" fontId="0" fillId="6" borderId="3" xfId="0" applyFill="1" applyBorder="1" applyAlignment="1">
      <alignment horizontal="left" vertical="top" wrapText="1"/>
    </xf>
    <xf numFmtId="0" fontId="0" fillId="6" borderId="4" xfId="0" applyFill="1" applyBorder="1" applyAlignment="1">
      <alignment horizontal="left" vertical="top" wrapText="1"/>
    </xf>
    <xf numFmtId="0" fontId="0" fillId="6" borderId="0" xfId="0" applyFill="1" applyAlignment="1">
      <alignment horizontal="left" vertical="top" wrapText="1"/>
    </xf>
    <xf numFmtId="0" fontId="0" fillId="6" borderId="7" xfId="0" applyFill="1" applyBorder="1" applyAlignment="1">
      <alignment horizontal="left" vertical="top" wrapText="1"/>
    </xf>
    <xf numFmtId="0" fontId="0" fillId="6" borderId="5" xfId="0" applyFill="1" applyBorder="1" applyAlignment="1">
      <alignment horizontal="left" vertical="top" wrapText="1"/>
    </xf>
    <xf numFmtId="0" fontId="0" fillId="6" borderId="6" xfId="0" applyFill="1" applyBorder="1" applyAlignment="1">
      <alignment horizontal="left" vertical="top" wrapText="1"/>
    </xf>
    <xf numFmtId="0" fontId="0" fillId="6" borderId="8" xfId="0" applyFill="1" applyBorder="1" applyAlignment="1">
      <alignment horizontal="left" vertical="top" wrapText="1"/>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68580</xdr:colOff>
          <xdr:row>97</xdr:row>
          <xdr:rowOff>22860</xdr:rowOff>
        </xdr:from>
        <xdr:to>
          <xdr:col>0</xdr:col>
          <xdr:colOff>1493520</xdr:colOff>
          <xdr:row>97</xdr:row>
          <xdr:rowOff>160020</xdr:rowOff>
        </xdr:to>
        <xdr:sp macro="" textlink="">
          <xdr:nvSpPr>
            <xdr:cNvPr id="1031" name="Button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Arial"/>
                  <a:cs typeface="Arial"/>
                </a:rPr>
                <a:t>Hide BlankPlant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76200</xdr:colOff>
          <xdr:row>99</xdr:row>
          <xdr:rowOff>7620</xdr:rowOff>
        </xdr:from>
        <xdr:to>
          <xdr:col>0</xdr:col>
          <xdr:colOff>1569720</xdr:colOff>
          <xdr:row>100</xdr:row>
          <xdr:rowOff>0</xdr:rowOff>
        </xdr:to>
        <xdr:sp macro="" textlink="">
          <xdr:nvSpPr>
            <xdr:cNvPr id="1032" name="Button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Arial"/>
                  <a:cs typeface="Arial"/>
                </a:rPr>
                <a:t>Un-Hide BlankPlant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106680</xdr:colOff>
          <xdr:row>101</xdr:row>
          <xdr:rowOff>22860</xdr:rowOff>
        </xdr:from>
        <xdr:to>
          <xdr:col>0</xdr:col>
          <xdr:colOff>1409700</xdr:colOff>
          <xdr:row>102</xdr:row>
          <xdr:rowOff>7620</xdr:rowOff>
        </xdr:to>
        <xdr:sp macro="" textlink="">
          <xdr:nvSpPr>
            <xdr:cNvPr id="1033" name="Button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Arial"/>
                  <a:cs typeface="Arial"/>
                </a:rPr>
                <a:t>Un-Hide All Sheets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n.gov/commerce/industries/energy/utilities/annual-reporting/" TargetMode="External"/><Relationship Id="rId2" Type="http://schemas.openxmlformats.org/officeDocument/2006/relationships/hyperlink" Target="mailto:rule7610.reports@state.mn.us" TargetMode="External"/><Relationship Id="rId1" Type="http://schemas.openxmlformats.org/officeDocument/2006/relationships/hyperlink" Target="mailto:rule7610.reports@state.mn.u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2.bin"/><Relationship Id="rId7" Type="http://schemas.openxmlformats.org/officeDocument/2006/relationships/ctrlProp" Target="../ctrlProps/ctrlProp2.xml"/><Relationship Id="rId2" Type="http://schemas.openxmlformats.org/officeDocument/2006/relationships/hyperlink" Target="mailto:jwilliams@GREnergy.com" TargetMode="External"/><Relationship Id="rId1" Type="http://schemas.openxmlformats.org/officeDocument/2006/relationships/hyperlink" Target="mailto:jwilliams@GREnerg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
  <sheetViews>
    <sheetView zoomScale="90" zoomScaleNormal="90" workbookViewId="0">
      <selection activeCell="A2" sqref="A2"/>
    </sheetView>
  </sheetViews>
  <sheetFormatPr defaultRowHeight="13.2" x14ac:dyDescent="0.25"/>
  <cols>
    <col min="1" max="1" width="5.6640625" customWidth="1"/>
    <col min="2" max="2" width="137.6640625" customWidth="1"/>
  </cols>
  <sheetData>
    <row r="1" spans="1:14" ht="17.399999999999999" x14ac:dyDescent="0.3">
      <c r="A1" s="35" t="s">
        <v>0</v>
      </c>
      <c r="B1" s="76"/>
      <c r="C1" s="76"/>
      <c r="D1" s="76"/>
      <c r="E1" s="76"/>
      <c r="F1" s="76"/>
      <c r="G1" s="76"/>
      <c r="H1" s="76"/>
      <c r="I1" s="76"/>
      <c r="J1" s="76"/>
      <c r="K1" s="76"/>
      <c r="L1" s="76"/>
      <c r="M1" s="76"/>
      <c r="N1" s="76"/>
    </row>
    <row r="2" spans="1:14" ht="18" customHeight="1" x14ac:dyDescent="0.3">
      <c r="A2" s="35" t="str">
        <f>"CY "&amp;REPORTYEAR&amp;""</f>
        <v>CY 2024</v>
      </c>
      <c r="B2" s="76"/>
      <c r="C2" s="76"/>
      <c r="D2" s="76"/>
      <c r="E2" s="76"/>
      <c r="F2" s="76"/>
      <c r="G2" s="76"/>
      <c r="H2" s="76"/>
      <c r="I2" s="76"/>
      <c r="J2" s="76"/>
      <c r="K2" s="76"/>
      <c r="L2" s="76"/>
      <c r="M2" s="76"/>
      <c r="N2" s="76"/>
    </row>
    <row r="3" spans="1:14" ht="15.6" x14ac:dyDescent="0.3">
      <c r="A3" s="81" t="s">
        <v>1</v>
      </c>
      <c r="B3" s="76"/>
      <c r="C3" s="76"/>
      <c r="D3" s="76"/>
      <c r="E3" s="76"/>
      <c r="F3" s="76"/>
      <c r="G3" s="76"/>
      <c r="H3" s="76"/>
      <c r="I3" s="76"/>
      <c r="J3" s="76"/>
      <c r="K3" s="76"/>
      <c r="L3" s="76"/>
      <c r="M3" s="76"/>
      <c r="N3" s="76"/>
    </row>
    <row r="4" spans="1:14" ht="15" x14ac:dyDescent="0.25">
      <c r="A4" s="76" t="s">
        <v>2</v>
      </c>
      <c r="B4" s="76"/>
      <c r="C4" s="76"/>
      <c r="D4" s="76"/>
      <c r="E4" s="76"/>
      <c r="F4" s="76"/>
      <c r="G4" s="76"/>
      <c r="H4" s="76"/>
      <c r="I4" s="76"/>
      <c r="J4" s="76"/>
      <c r="K4" s="76"/>
      <c r="L4" s="76"/>
      <c r="M4" s="76"/>
      <c r="N4" s="76"/>
    </row>
    <row r="5" spans="1:14" ht="15" x14ac:dyDescent="0.25">
      <c r="A5" s="76" t="s">
        <v>3</v>
      </c>
      <c r="B5" s="76"/>
      <c r="C5" s="76"/>
      <c r="D5" s="76"/>
      <c r="E5" s="76"/>
      <c r="F5" s="76"/>
      <c r="G5" s="76"/>
      <c r="H5" s="76"/>
      <c r="I5" s="76"/>
      <c r="J5" s="76"/>
      <c r="K5" s="76"/>
      <c r="L5" s="76"/>
      <c r="M5" s="76"/>
      <c r="N5" s="76"/>
    </row>
    <row r="6" spans="1:14" ht="15.6" x14ac:dyDescent="0.3">
      <c r="A6" s="107" t="s">
        <v>4</v>
      </c>
      <c r="B6" s="107"/>
      <c r="C6" s="76"/>
      <c r="D6" s="76"/>
      <c r="E6" s="76"/>
      <c r="F6" s="76"/>
      <c r="G6" s="76"/>
      <c r="H6" s="76"/>
      <c r="I6" s="76"/>
      <c r="J6" s="76"/>
      <c r="K6" s="76"/>
      <c r="L6" s="76"/>
      <c r="M6" s="76"/>
      <c r="N6" s="76"/>
    </row>
    <row r="7" spans="1:14" ht="15" x14ac:dyDescent="0.25">
      <c r="A7" s="76"/>
      <c r="B7" s="76"/>
      <c r="C7" s="76"/>
      <c r="D7" s="76"/>
      <c r="E7" s="76"/>
      <c r="F7" s="76"/>
      <c r="G7" s="76"/>
      <c r="H7" s="76"/>
      <c r="I7" s="76"/>
      <c r="J7" s="76"/>
      <c r="K7" s="76"/>
      <c r="L7" s="76"/>
      <c r="M7" s="76"/>
      <c r="N7" s="76"/>
    </row>
    <row r="8" spans="1:14" ht="15" x14ac:dyDescent="0.25">
      <c r="A8" s="76" t="s">
        <v>5</v>
      </c>
      <c r="B8" s="76"/>
      <c r="C8" s="76"/>
      <c r="D8" s="76"/>
      <c r="E8" s="76"/>
      <c r="F8" s="76"/>
      <c r="G8" s="76"/>
      <c r="H8" s="76"/>
      <c r="I8" s="76"/>
      <c r="J8" s="76"/>
      <c r="K8" s="76"/>
      <c r="L8" s="76"/>
      <c r="M8" s="76"/>
      <c r="N8" s="76"/>
    </row>
    <row r="9" spans="1:14" ht="15" x14ac:dyDescent="0.25">
      <c r="A9" s="196"/>
      <c r="B9" s="76" t="s">
        <v>6</v>
      </c>
      <c r="C9" s="76"/>
      <c r="D9" s="76"/>
      <c r="E9" s="76"/>
      <c r="F9" s="76"/>
      <c r="G9" s="76"/>
      <c r="H9" s="76"/>
      <c r="I9" s="76"/>
      <c r="J9" s="76"/>
      <c r="K9" s="76"/>
      <c r="L9" s="76"/>
      <c r="M9" s="76"/>
      <c r="N9" s="76"/>
    </row>
    <row r="10" spans="1:14" ht="15" x14ac:dyDescent="0.25">
      <c r="A10" s="77"/>
      <c r="B10" s="76" t="s">
        <v>7</v>
      </c>
      <c r="C10" s="76"/>
      <c r="D10" s="76"/>
      <c r="E10" s="76"/>
      <c r="F10" s="76"/>
      <c r="G10" s="76"/>
      <c r="H10" s="76"/>
      <c r="I10" s="76"/>
      <c r="J10" s="76"/>
      <c r="K10" s="76"/>
      <c r="L10" s="76"/>
      <c r="M10" s="76"/>
      <c r="N10" s="76"/>
    </row>
    <row r="11" spans="1:14" ht="15.6" x14ac:dyDescent="0.3">
      <c r="A11" s="78"/>
      <c r="B11" s="81" t="s">
        <v>8</v>
      </c>
      <c r="C11" s="76"/>
      <c r="D11" s="76"/>
      <c r="E11" s="76"/>
      <c r="F11" s="76"/>
      <c r="G11" s="76"/>
      <c r="H11" s="76"/>
      <c r="I11" s="76"/>
      <c r="J11" s="76"/>
      <c r="K11" s="76"/>
      <c r="L11" s="76"/>
      <c r="M11" s="76"/>
      <c r="N11" s="76"/>
    </row>
    <row r="12" spans="1:14" ht="15" x14ac:dyDescent="0.25">
      <c r="A12" s="79"/>
      <c r="B12" s="76" t="s">
        <v>9</v>
      </c>
      <c r="C12" s="76"/>
      <c r="D12" s="76"/>
      <c r="E12" s="76"/>
      <c r="F12" s="76"/>
      <c r="G12" s="76"/>
      <c r="H12" s="76"/>
      <c r="I12" s="76"/>
      <c r="J12" s="76"/>
      <c r="K12" s="76"/>
      <c r="L12" s="76"/>
      <c r="M12" s="76"/>
      <c r="N12" s="76"/>
    </row>
    <row r="13" spans="1:14" ht="15" x14ac:dyDescent="0.25">
      <c r="A13" s="76"/>
      <c r="B13" s="76" t="s">
        <v>10</v>
      </c>
      <c r="C13" s="76"/>
      <c r="D13" s="76"/>
      <c r="E13" s="76"/>
      <c r="F13" s="76"/>
      <c r="G13" s="76"/>
      <c r="H13" s="76"/>
      <c r="I13" s="76"/>
      <c r="J13" s="76"/>
      <c r="K13" s="76"/>
      <c r="L13" s="76"/>
      <c r="M13" s="76"/>
      <c r="N13" s="76"/>
    </row>
    <row r="14" spans="1:14" ht="15" x14ac:dyDescent="0.25">
      <c r="A14" s="76"/>
      <c r="B14" s="76"/>
      <c r="C14" s="76"/>
      <c r="D14" s="76"/>
      <c r="E14" s="76"/>
      <c r="F14" s="76"/>
      <c r="G14" s="76"/>
      <c r="H14" s="76"/>
      <c r="I14" s="76"/>
      <c r="J14" s="76"/>
      <c r="K14" s="76"/>
      <c r="L14" s="76"/>
      <c r="M14" s="76"/>
      <c r="N14" s="76"/>
    </row>
    <row r="15" spans="1:14" ht="15" x14ac:dyDescent="0.25">
      <c r="A15" s="76" t="s">
        <v>11</v>
      </c>
      <c r="B15" s="76"/>
      <c r="C15" s="76"/>
      <c r="D15" s="76"/>
      <c r="E15" s="76"/>
      <c r="F15" s="76"/>
      <c r="G15" s="76"/>
      <c r="H15" s="76"/>
      <c r="I15" s="76"/>
      <c r="J15" s="76"/>
      <c r="K15" s="76"/>
      <c r="L15" s="76"/>
      <c r="M15" s="76"/>
      <c r="N15" s="76"/>
    </row>
    <row r="16" spans="1:14" ht="15" x14ac:dyDescent="0.25">
      <c r="A16" s="76" t="s">
        <v>12</v>
      </c>
      <c r="B16" s="76"/>
      <c r="C16" s="76"/>
      <c r="D16" s="76"/>
      <c r="E16" s="76"/>
      <c r="F16" s="76"/>
      <c r="G16" s="76"/>
      <c r="H16" s="76"/>
      <c r="I16" s="76"/>
      <c r="J16" s="76"/>
      <c r="K16" s="76"/>
      <c r="L16" s="76"/>
      <c r="M16" s="76"/>
      <c r="N16" s="76"/>
    </row>
    <row r="17" spans="1:14" ht="15" x14ac:dyDescent="0.25">
      <c r="A17" s="76" t="s">
        <v>13</v>
      </c>
      <c r="B17" s="76"/>
      <c r="C17" s="76"/>
      <c r="D17" s="76"/>
      <c r="E17" s="76"/>
      <c r="F17" s="76"/>
      <c r="G17" s="76"/>
      <c r="H17" s="76"/>
      <c r="I17" s="76"/>
      <c r="J17" s="76"/>
      <c r="K17" s="76"/>
      <c r="L17" s="76"/>
      <c r="M17" s="76"/>
      <c r="N17" s="76"/>
    </row>
    <row r="18" spans="1:14" ht="15" x14ac:dyDescent="0.25">
      <c r="A18" s="76"/>
      <c r="B18" s="76"/>
      <c r="C18" s="76"/>
      <c r="D18" s="76"/>
      <c r="E18" s="76"/>
      <c r="F18" s="76"/>
      <c r="G18" s="76"/>
      <c r="H18" s="76"/>
      <c r="I18" s="76"/>
      <c r="J18" s="76"/>
      <c r="K18" s="76"/>
      <c r="L18" s="76"/>
      <c r="M18" s="76"/>
      <c r="N18" s="76"/>
    </row>
    <row r="19" spans="1:14" ht="60.15" customHeight="1" x14ac:dyDescent="0.25">
      <c r="A19" s="253" t="s">
        <v>14</v>
      </c>
      <c r="B19" s="253"/>
    </row>
    <row r="20" spans="1:14" ht="15" x14ac:dyDescent="0.25">
      <c r="A20" s="76"/>
      <c r="B20" s="76"/>
      <c r="C20" s="76"/>
      <c r="D20" s="76"/>
      <c r="E20" s="76"/>
      <c r="F20" s="76"/>
      <c r="G20" s="76"/>
      <c r="H20" s="76"/>
      <c r="I20" s="76"/>
      <c r="J20" s="76"/>
      <c r="K20" s="76"/>
      <c r="L20" s="76"/>
      <c r="M20" s="76"/>
      <c r="N20" s="76"/>
    </row>
    <row r="21" spans="1:14" ht="15" x14ac:dyDescent="0.25">
      <c r="A21" s="76" t="s">
        <v>15</v>
      </c>
      <c r="B21" s="76"/>
      <c r="C21" s="76"/>
      <c r="D21" s="76"/>
      <c r="E21" s="76"/>
      <c r="F21" s="76"/>
      <c r="G21" s="76"/>
      <c r="H21" s="76"/>
      <c r="I21" s="76"/>
      <c r="J21" s="76"/>
      <c r="K21" s="76"/>
      <c r="L21" s="76"/>
      <c r="M21" s="76"/>
      <c r="N21" s="76"/>
    </row>
    <row r="22" spans="1:14" ht="15" x14ac:dyDescent="0.25">
      <c r="A22" s="76" t="s">
        <v>16</v>
      </c>
      <c r="B22" s="76"/>
      <c r="C22" s="76"/>
      <c r="D22" s="76"/>
      <c r="E22" s="76"/>
      <c r="F22" s="76"/>
      <c r="G22" s="76"/>
      <c r="H22" s="76"/>
      <c r="I22" s="76"/>
      <c r="J22" s="76"/>
      <c r="K22" s="76"/>
      <c r="L22" s="76"/>
      <c r="M22" s="76"/>
      <c r="N22" s="76"/>
    </row>
    <row r="23" spans="1:14" ht="15" x14ac:dyDescent="0.25">
      <c r="A23" s="76"/>
      <c r="B23" s="111" t="s">
        <v>17</v>
      </c>
      <c r="C23" s="76"/>
      <c r="D23" s="76"/>
      <c r="E23" s="76"/>
      <c r="F23" s="76"/>
      <c r="G23" s="76"/>
      <c r="H23" s="76"/>
      <c r="I23" s="76"/>
      <c r="J23" s="76"/>
      <c r="K23" s="76"/>
      <c r="L23" s="76"/>
      <c r="M23" s="76"/>
      <c r="N23" s="76"/>
    </row>
    <row r="24" spans="1:14" ht="15" x14ac:dyDescent="0.25">
      <c r="A24" s="76"/>
      <c r="B24" s="76"/>
      <c r="C24" s="76"/>
      <c r="D24" s="76"/>
      <c r="E24" s="76"/>
      <c r="F24" s="76"/>
      <c r="G24" s="76"/>
      <c r="H24" s="76"/>
      <c r="I24" s="76"/>
      <c r="J24" s="76"/>
      <c r="K24" s="76"/>
      <c r="L24" s="76"/>
      <c r="M24" s="76"/>
      <c r="N24" s="76"/>
    </row>
    <row r="25" spans="1:14" ht="15" x14ac:dyDescent="0.25">
      <c r="A25" s="76" t="s">
        <v>18</v>
      </c>
      <c r="B25" s="76"/>
      <c r="C25" s="76"/>
      <c r="D25" s="76"/>
      <c r="E25" s="76"/>
      <c r="F25" s="76"/>
      <c r="G25" s="76"/>
      <c r="H25" s="76"/>
      <c r="I25" s="76"/>
      <c r="J25" s="76"/>
      <c r="K25" s="76"/>
      <c r="L25" s="76"/>
      <c r="M25" s="76"/>
      <c r="N25" s="76"/>
    </row>
    <row r="26" spans="1:14" ht="15" x14ac:dyDescent="0.25">
      <c r="A26" s="76"/>
      <c r="B26" s="76" t="s">
        <v>19</v>
      </c>
      <c r="C26" s="76"/>
      <c r="D26" s="76"/>
      <c r="E26" s="76"/>
      <c r="F26" s="76"/>
      <c r="G26" s="76"/>
      <c r="H26" s="76"/>
      <c r="I26" s="76"/>
      <c r="J26" s="76"/>
      <c r="K26" s="76"/>
      <c r="L26" s="76"/>
      <c r="M26" s="76"/>
      <c r="N26" s="76"/>
    </row>
    <row r="27" spans="1:14" ht="15" x14ac:dyDescent="0.25">
      <c r="A27" s="76"/>
      <c r="B27" s="76" t="s">
        <v>20</v>
      </c>
      <c r="C27" s="76"/>
      <c r="D27" s="76"/>
      <c r="E27" s="76"/>
      <c r="F27" s="76"/>
      <c r="G27" s="76"/>
      <c r="H27" s="76"/>
      <c r="I27" s="76"/>
      <c r="J27" s="76"/>
      <c r="K27" s="76"/>
      <c r="L27" s="76"/>
      <c r="M27" s="76"/>
      <c r="N27" s="76"/>
    </row>
    <row r="28" spans="1:14" ht="15.6" x14ac:dyDescent="0.3">
      <c r="A28" s="76"/>
      <c r="B28" s="111" t="s">
        <v>21</v>
      </c>
      <c r="C28" s="76"/>
      <c r="D28" s="76"/>
      <c r="E28" s="76"/>
      <c r="F28" s="76"/>
      <c r="G28" s="76"/>
      <c r="H28" s="76"/>
      <c r="I28" s="76"/>
      <c r="J28" s="76"/>
      <c r="K28" s="76"/>
      <c r="L28" s="76"/>
      <c r="M28" s="76"/>
      <c r="N28" s="76"/>
    </row>
    <row r="29" spans="1:14" ht="15.6" x14ac:dyDescent="0.3">
      <c r="A29" s="76"/>
      <c r="B29" s="76" t="s">
        <v>22</v>
      </c>
      <c r="C29" s="76"/>
      <c r="D29" s="76"/>
      <c r="E29" s="76"/>
      <c r="F29" s="76"/>
      <c r="G29" s="76"/>
      <c r="H29" s="76"/>
      <c r="I29" s="76"/>
      <c r="J29" s="76"/>
      <c r="K29" s="76"/>
      <c r="L29" s="76"/>
      <c r="M29" s="76"/>
      <c r="N29" s="76"/>
    </row>
    <row r="30" spans="1:14" ht="15" x14ac:dyDescent="0.25">
      <c r="B30" s="111" t="s">
        <v>23</v>
      </c>
    </row>
  </sheetData>
  <mergeCells count="1">
    <mergeCell ref="A19:B19"/>
  </mergeCells>
  <phoneticPr fontId="0" type="noConversion"/>
  <hyperlinks>
    <hyperlink ref="B23" r:id="rId1" xr:uid="{00000000-0004-0000-0000-000000000000}"/>
    <hyperlink ref="B28" r:id="rId2" display="rule7610.reports@state.mn.us" xr:uid="{00000000-0004-0000-0000-000001000000}"/>
    <hyperlink ref="B30" r:id="rId3" display="https://mn.gov/commerce/industries/energy/utilities/annual-reporting/" xr:uid="{DF5B3BAF-DC3C-48CD-8613-1FBF03DC7A17}"/>
  </hyperlinks>
  <pageMargins left="0.55000000000000004" right="0.55000000000000004" top="0.55000000000000004" bottom="0.55000000000000004" header="0.3" footer="0.3"/>
  <pageSetup scale="96" fitToHeight="0" orientation="landscape"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BA45"/>
  <sheetViews>
    <sheetView zoomScale="90" zoomScaleNormal="90" workbookViewId="0">
      <pane xSplit="3" ySplit="5" topLeftCell="D6" activePane="bottomRight" state="frozen"/>
      <selection pane="topRight"/>
      <selection pane="bottomLeft"/>
      <selection pane="bottomRight" activeCell="B40" sqref="B40:J45"/>
    </sheetView>
  </sheetViews>
  <sheetFormatPr defaultRowHeight="13.2" x14ac:dyDescent="0.25"/>
  <cols>
    <col min="1" max="1" width="12.6640625" customWidth="1"/>
    <col min="2" max="2" width="6.6640625" customWidth="1"/>
    <col min="3" max="3" width="11.6640625" customWidth="1"/>
    <col min="4" max="53" width="13.6640625" customWidth="1"/>
  </cols>
  <sheetData>
    <row r="1" spans="1:53" ht="17.399999999999999" x14ac:dyDescent="0.3">
      <c r="A1" s="35" t="s">
        <v>71</v>
      </c>
      <c r="M1" s="173" t="s">
        <v>25</v>
      </c>
      <c r="BA1" s="173" t="s">
        <v>25</v>
      </c>
    </row>
    <row r="2" spans="1:53" ht="18" customHeight="1" x14ac:dyDescent="0.3">
      <c r="A2" s="35" t="str">
        <f>"CY "&amp;REPORTYEAR&amp;""</f>
        <v>CY 2024</v>
      </c>
    </row>
    <row r="3" spans="1:53" x14ac:dyDescent="0.25">
      <c r="A3" s="152" t="s">
        <v>172</v>
      </c>
      <c r="B3" s="112"/>
      <c r="C3" s="112"/>
      <c r="D3" s="112"/>
      <c r="E3" s="105" t="s">
        <v>164</v>
      </c>
      <c r="F3" s="118"/>
    </row>
    <row r="4" spans="1:53" ht="13.8" x14ac:dyDescent="0.25">
      <c r="D4" s="204" t="s">
        <v>165</v>
      </c>
    </row>
    <row r="5" spans="1:53" ht="35.1" customHeight="1" x14ac:dyDescent="0.25">
      <c r="A5" s="284" t="s">
        <v>166</v>
      </c>
      <c r="B5" s="284"/>
      <c r="C5" s="285"/>
      <c r="D5" s="249"/>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row>
    <row r="6" spans="1:53" ht="12.9" customHeight="1" x14ac:dyDescent="0.25">
      <c r="A6" s="261" t="s">
        <v>84</v>
      </c>
      <c r="B6" s="262">
        <f>REPORTYEAR</f>
        <v>2024</v>
      </c>
      <c r="C6" s="69" t="s">
        <v>167</v>
      </c>
      <c r="D6" s="245"/>
      <c r="E6" s="179"/>
      <c r="F6" s="189"/>
      <c r="G6" s="179"/>
      <c r="H6" s="179"/>
      <c r="I6" s="18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row>
    <row r="7" spans="1:53" x14ac:dyDescent="0.25">
      <c r="A7" s="261"/>
      <c r="B7" s="263"/>
      <c r="C7" s="70" t="s">
        <v>168</v>
      </c>
      <c r="D7" s="245"/>
      <c r="E7" s="185"/>
      <c r="F7" s="190"/>
      <c r="G7" s="185"/>
      <c r="H7" s="185"/>
      <c r="I7" s="190"/>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row>
    <row r="8" spans="1:53" ht="12.9" customHeight="1" x14ac:dyDescent="0.25">
      <c r="A8" s="261" t="s">
        <v>87</v>
      </c>
      <c r="B8" s="262">
        <f>REPORTYEAR+1</f>
        <v>2025</v>
      </c>
      <c r="C8" s="69" t="s">
        <v>167</v>
      </c>
      <c r="D8" s="245"/>
      <c r="E8" s="187"/>
      <c r="F8" s="189"/>
      <c r="G8" s="179"/>
      <c r="H8" s="179"/>
      <c r="I8" s="18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row>
    <row r="9" spans="1:53" x14ac:dyDescent="0.25">
      <c r="A9" s="261"/>
      <c r="B9" s="263"/>
      <c r="C9" s="70" t="s">
        <v>168</v>
      </c>
      <c r="D9" s="245"/>
      <c r="E9" s="185"/>
      <c r="F9" s="190"/>
      <c r="G9" s="185"/>
      <c r="H9" s="185"/>
      <c r="I9" s="190"/>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row>
    <row r="10" spans="1:53" ht="12.9" customHeight="1" x14ac:dyDescent="0.25">
      <c r="A10" s="260" t="s">
        <v>88</v>
      </c>
      <c r="B10" s="262">
        <f>REPORTYEAR+2</f>
        <v>2026</v>
      </c>
      <c r="C10" s="69" t="s">
        <v>167</v>
      </c>
      <c r="D10" s="245"/>
      <c r="E10" s="185"/>
      <c r="F10" s="189"/>
      <c r="G10" s="179"/>
      <c r="H10" s="179"/>
      <c r="I10" s="18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row>
    <row r="11" spans="1:53" x14ac:dyDescent="0.25">
      <c r="A11" s="261"/>
      <c r="B11" s="263"/>
      <c r="C11" s="70" t="s">
        <v>168</v>
      </c>
      <c r="D11" s="245"/>
      <c r="E11" s="185"/>
      <c r="F11" s="190"/>
      <c r="G11" s="185"/>
      <c r="H11" s="185"/>
      <c r="I11" s="190"/>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row>
    <row r="12" spans="1:53" ht="12.9" customHeight="1" x14ac:dyDescent="0.25">
      <c r="A12" s="260" t="s">
        <v>89</v>
      </c>
      <c r="B12" s="262">
        <f>REPORTYEAR+3</f>
        <v>2027</v>
      </c>
      <c r="C12" s="69" t="s">
        <v>167</v>
      </c>
      <c r="D12" s="245"/>
      <c r="E12" s="185"/>
      <c r="F12" s="189"/>
      <c r="G12" s="179"/>
      <c r="H12" s="179"/>
      <c r="I12" s="18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row>
    <row r="13" spans="1:53" x14ac:dyDescent="0.25">
      <c r="A13" s="261"/>
      <c r="B13" s="263"/>
      <c r="C13" s="70" t="s">
        <v>168</v>
      </c>
      <c r="D13" s="245"/>
      <c r="E13" s="185"/>
      <c r="F13" s="190"/>
      <c r="G13" s="185"/>
      <c r="H13" s="185"/>
      <c r="I13" s="190"/>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row>
    <row r="14" spans="1:53" ht="12.9" customHeight="1" x14ac:dyDescent="0.25">
      <c r="A14" s="260" t="s">
        <v>90</v>
      </c>
      <c r="B14" s="262">
        <f>REPORTYEAR+4</f>
        <v>2028</v>
      </c>
      <c r="C14" s="69" t="s">
        <v>167</v>
      </c>
      <c r="D14" s="245"/>
      <c r="E14" s="185"/>
      <c r="F14" s="189"/>
      <c r="G14" s="179"/>
      <c r="H14" s="179"/>
      <c r="I14" s="18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79"/>
    </row>
    <row r="15" spans="1:53" x14ac:dyDescent="0.25">
      <c r="A15" s="261"/>
      <c r="B15" s="263"/>
      <c r="C15" s="70" t="s">
        <v>168</v>
      </c>
      <c r="D15" s="245"/>
      <c r="E15" s="185"/>
      <c r="F15" s="190"/>
      <c r="G15" s="185"/>
      <c r="H15" s="185"/>
      <c r="I15" s="190"/>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row>
    <row r="16" spans="1:53" ht="12.9" customHeight="1" x14ac:dyDescent="0.25">
      <c r="A16" s="260" t="s">
        <v>91</v>
      </c>
      <c r="B16" s="262">
        <f>REPORTYEAR+5</f>
        <v>2029</v>
      </c>
      <c r="C16" s="69" t="s">
        <v>167</v>
      </c>
      <c r="D16" s="245"/>
      <c r="E16" s="185"/>
      <c r="F16" s="189"/>
      <c r="G16" s="179"/>
      <c r="H16" s="179"/>
      <c r="I16" s="18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79"/>
      <c r="AZ16" s="179"/>
      <c r="BA16" s="179"/>
    </row>
    <row r="17" spans="1:53" x14ac:dyDescent="0.25">
      <c r="A17" s="261"/>
      <c r="B17" s="263"/>
      <c r="C17" s="70" t="s">
        <v>168</v>
      </c>
      <c r="D17" s="245"/>
      <c r="E17" s="185"/>
      <c r="F17" s="190"/>
      <c r="G17" s="185"/>
      <c r="H17" s="185"/>
      <c r="I17" s="190"/>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row>
    <row r="18" spans="1:53" ht="12.9" customHeight="1" x14ac:dyDescent="0.25">
      <c r="A18" s="260" t="s">
        <v>92</v>
      </c>
      <c r="B18" s="262">
        <f>REPORTYEAR+6</f>
        <v>2030</v>
      </c>
      <c r="C18" s="69" t="s">
        <v>167</v>
      </c>
      <c r="D18" s="246"/>
      <c r="E18" s="185"/>
      <c r="F18" s="189"/>
      <c r="G18" s="179"/>
      <c r="H18" s="179"/>
      <c r="I18" s="18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row>
    <row r="19" spans="1:53" x14ac:dyDescent="0.25">
      <c r="A19" s="261"/>
      <c r="B19" s="263"/>
      <c r="C19" s="70" t="s">
        <v>168</v>
      </c>
      <c r="D19" s="246"/>
      <c r="E19" s="185"/>
      <c r="F19" s="190"/>
      <c r="G19" s="185"/>
      <c r="H19" s="185"/>
      <c r="I19" s="190"/>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row>
    <row r="20" spans="1:53" ht="12.9" customHeight="1" x14ac:dyDescent="0.25">
      <c r="A20" s="260" t="s">
        <v>93</v>
      </c>
      <c r="B20" s="262">
        <f>REPORTYEAR+7</f>
        <v>2031</v>
      </c>
      <c r="C20" s="69" t="s">
        <v>167</v>
      </c>
      <c r="D20" s="246"/>
      <c r="E20" s="185"/>
      <c r="F20" s="189"/>
      <c r="G20" s="179"/>
      <c r="H20" s="179"/>
      <c r="I20" s="18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79"/>
      <c r="AW20" s="179"/>
      <c r="AX20" s="179"/>
      <c r="AY20" s="179"/>
      <c r="AZ20" s="179"/>
      <c r="BA20" s="179"/>
    </row>
    <row r="21" spans="1:53" x14ac:dyDescent="0.25">
      <c r="A21" s="261"/>
      <c r="B21" s="263"/>
      <c r="C21" s="70" t="s">
        <v>168</v>
      </c>
      <c r="D21" s="246"/>
      <c r="E21" s="185"/>
      <c r="F21" s="190"/>
      <c r="G21" s="185"/>
      <c r="H21" s="185"/>
      <c r="I21" s="190"/>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row>
    <row r="22" spans="1:53" ht="12.9" customHeight="1" x14ac:dyDescent="0.25">
      <c r="A22" s="260" t="s">
        <v>94</v>
      </c>
      <c r="B22" s="262">
        <f>REPORTYEAR+8</f>
        <v>2032</v>
      </c>
      <c r="C22" s="69" t="s">
        <v>167</v>
      </c>
      <c r="D22" s="246"/>
      <c r="E22" s="185"/>
      <c r="F22" s="189"/>
      <c r="G22" s="179"/>
      <c r="H22" s="179"/>
      <c r="I22" s="18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row>
    <row r="23" spans="1:53" x14ac:dyDescent="0.25">
      <c r="A23" s="261"/>
      <c r="B23" s="263"/>
      <c r="C23" s="70" t="s">
        <v>168</v>
      </c>
      <c r="D23" s="246"/>
      <c r="E23" s="185"/>
      <c r="F23" s="190"/>
      <c r="G23" s="185"/>
      <c r="H23" s="185"/>
      <c r="I23" s="190"/>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row>
    <row r="24" spans="1:53" ht="12.9" customHeight="1" x14ac:dyDescent="0.25">
      <c r="A24" s="260" t="s">
        <v>95</v>
      </c>
      <c r="B24" s="262">
        <f>REPORTYEAR+9</f>
        <v>2033</v>
      </c>
      <c r="C24" s="69" t="s">
        <v>167</v>
      </c>
      <c r="D24" s="246"/>
      <c r="E24" s="185"/>
      <c r="F24" s="189"/>
      <c r="G24" s="179"/>
      <c r="H24" s="179"/>
      <c r="I24" s="18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row>
    <row r="25" spans="1:53" x14ac:dyDescent="0.25">
      <c r="A25" s="261"/>
      <c r="B25" s="263"/>
      <c r="C25" s="70" t="s">
        <v>168</v>
      </c>
      <c r="D25" s="246"/>
      <c r="E25" s="185"/>
      <c r="F25" s="190"/>
      <c r="G25" s="185"/>
      <c r="H25" s="185"/>
      <c r="I25" s="190"/>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row>
    <row r="26" spans="1:53" ht="12.9" customHeight="1" x14ac:dyDescent="0.25">
      <c r="A26" s="260" t="s">
        <v>96</v>
      </c>
      <c r="B26" s="262">
        <f>REPORTYEAR+10</f>
        <v>2034</v>
      </c>
      <c r="C26" s="69" t="s">
        <v>167</v>
      </c>
      <c r="D26" s="246"/>
      <c r="E26" s="185"/>
      <c r="F26" s="189"/>
      <c r="G26" s="179"/>
      <c r="H26" s="179"/>
      <c r="I26" s="18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row>
    <row r="27" spans="1:53" x14ac:dyDescent="0.25">
      <c r="A27" s="261"/>
      <c r="B27" s="263"/>
      <c r="C27" s="70" t="s">
        <v>168</v>
      </c>
      <c r="D27" s="246"/>
      <c r="E27" s="185"/>
      <c r="F27" s="190"/>
      <c r="G27" s="185"/>
      <c r="H27" s="185"/>
      <c r="I27" s="190"/>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row>
    <row r="28" spans="1:53" ht="12.9" customHeight="1" x14ac:dyDescent="0.25">
      <c r="A28" s="260" t="s">
        <v>97</v>
      </c>
      <c r="B28" s="262">
        <f>REPORTYEAR+11</f>
        <v>2035</v>
      </c>
      <c r="C28" s="69" t="s">
        <v>167</v>
      </c>
      <c r="D28" s="246"/>
      <c r="E28" s="185"/>
      <c r="F28" s="189"/>
      <c r="G28" s="179"/>
      <c r="H28" s="179"/>
      <c r="I28" s="18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row>
    <row r="29" spans="1:53" x14ac:dyDescent="0.25">
      <c r="A29" s="261"/>
      <c r="B29" s="263"/>
      <c r="C29" s="70" t="s">
        <v>168</v>
      </c>
      <c r="D29" s="246"/>
      <c r="E29" s="185"/>
      <c r="F29" s="190"/>
      <c r="G29" s="185"/>
      <c r="H29" s="185"/>
      <c r="I29" s="190"/>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row>
    <row r="30" spans="1:53" ht="12.9" customHeight="1" x14ac:dyDescent="0.25">
      <c r="A30" s="260" t="s">
        <v>98</v>
      </c>
      <c r="B30" s="262">
        <f>REPORTYEAR+12</f>
        <v>2036</v>
      </c>
      <c r="C30" s="69" t="s">
        <v>167</v>
      </c>
      <c r="D30" s="246"/>
      <c r="E30" s="185"/>
      <c r="F30" s="189"/>
      <c r="G30" s="179"/>
      <c r="H30" s="179"/>
      <c r="I30" s="18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row>
    <row r="31" spans="1:53" x14ac:dyDescent="0.25">
      <c r="A31" s="261"/>
      <c r="B31" s="263"/>
      <c r="C31" s="70" t="s">
        <v>168</v>
      </c>
      <c r="D31" s="246"/>
      <c r="E31" s="185"/>
      <c r="F31" s="190"/>
      <c r="G31" s="185"/>
      <c r="H31" s="185"/>
      <c r="I31" s="190"/>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row>
    <row r="32" spans="1:53" ht="12.9" customHeight="1" x14ac:dyDescent="0.25">
      <c r="A32" s="260" t="s">
        <v>99</v>
      </c>
      <c r="B32" s="262">
        <f>REPORTYEAR+13</f>
        <v>2037</v>
      </c>
      <c r="C32" s="69" t="s">
        <v>167</v>
      </c>
      <c r="D32" s="246"/>
      <c r="E32" s="185"/>
      <c r="F32" s="189"/>
      <c r="G32" s="179"/>
      <c r="H32" s="179"/>
      <c r="I32" s="18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row>
    <row r="33" spans="1:53" x14ac:dyDescent="0.25">
      <c r="A33" s="261"/>
      <c r="B33" s="263"/>
      <c r="C33" s="70" t="s">
        <v>168</v>
      </c>
      <c r="D33" s="246"/>
      <c r="E33" s="185"/>
      <c r="F33" s="190"/>
      <c r="G33" s="185"/>
      <c r="H33" s="185"/>
      <c r="I33" s="190"/>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row>
    <row r="34" spans="1:53" ht="12.9" customHeight="1" x14ac:dyDescent="0.25">
      <c r="A34" s="260" t="s">
        <v>100</v>
      </c>
      <c r="B34" s="262">
        <f>REPORTYEAR+14</f>
        <v>2038</v>
      </c>
      <c r="C34" s="69" t="s">
        <v>167</v>
      </c>
      <c r="D34" s="246"/>
      <c r="E34" s="185"/>
      <c r="F34" s="189"/>
      <c r="G34" s="179"/>
      <c r="H34" s="179"/>
      <c r="I34" s="18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row>
    <row r="35" spans="1:53" x14ac:dyDescent="0.25">
      <c r="A35" s="261"/>
      <c r="B35" s="263"/>
      <c r="C35" s="70" t="s">
        <v>168</v>
      </c>
      <c r="D35" s="246"/>
      <c r="E35" s="185"/>
      <c r="F35" s="190"/>
      <c r="G35" s="185"/>
      <c r="H35" s="185"/>
      <c r="I35" s="190"/>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row>
    <row r="36" spans="1:53" ht="12.9" customHeight="1" x14ac:dyDescent="0.25">
      <c r="A36" s="260" t="s">
        <v>101</v>
      </c>
      <c r="B36" s="262">
        <f>REPORTYEAR+15</f>
        <v>2039</v>
      </c>
      <c r="C36" s="69" t="s">
        <v>167</v>
      </c>
      <c r="D36" s="246"/>
      <c r="E36" s="185"/>
      <c r="F36" s="189"/>
      <c r="G36" s="179"/>
      <c r="H36" s="179"/>
      <c r="I36" s="18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row>
    <row r="37" spans="1:53" x14ac:dyDescent="0.25">
      <c r="A37" s="261"/>
      <c r="B37" s="263"/>
      <c r="C37" s="70" t="s">
        <v>168</v>
      </c>
      <c r="D37" s="246"/>
      <c r="E37" s="185"/>
      <c r="F37" s="190"/>
      <c r="G37" s="185"/>
      <c r="H37" s="185"/>
      <c r="I37" s="190"/>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row>
    <row r="38" spans="1:53" x14ac:dyDescent="0.25">
      <c r="D38" s="129" t="s">
        <v>173</v>
      </c>
    </row>
    <row r="39" spans="1:53" x14ac:dyDescent="0.25">
      <c r="B39" s="12" t="s">
        <v>59</v>
      </c>
      <c r="C39" s="20"/>
      <c r="D39" s="20"/>
      <c r="E39" s="20"/>
      <c r="F39" s="20"/>
      <c r="G39" s="20"/>
      <c r="H39" s="20"/>
      <c r="I39" s="20"/>
      <c r="J39" s="91"/>
    </row>
    <row r="40" spans="1:53" x14ac:dyDescent="0.25">
      <c r="B40" s="288" t="s">
        <v>469</v>
      </c>
      <c r="C40" s="291"/>
      <c r="D40" s="291"/>
      <c r="E40" s="291"/>
      <c r="F40" s="291"/>
      <c r="G40" s="292"/>
      <c r="H40" s="292"/>
      <c r="I40" s="292"/>
      <c r="J40" s="293"/>
    </row>
    <row r="41" spans="1:53" x14ac:dyDescent="0.25">
      <c r="B41" s="294"/>
      <c r="C41" s="295"/>
      <c r="D41" s="295"/>
      <c r="E41" s="295"/>
      <c r="F41" s="295"/>
      <c r="G41" s="295"/>
      <c r="H41" s="295"/>
      <c r="I41" s="295"/>
      <c r="J41" s="296"/>
    </row>
    <row r="42" spans="1:53" x14ac:dyDescent="0.25">
      <c r="B42" s="294"/>
      <c r="C42" s="295"/>
      <c r="D42" s="295"/>
      <c r="E42" s="295"/>
      <c r="F42" s="295"/>
      <c r="G42" s="295"/>
      <c r="H42" s="295"/>
      <c r="I42" s="295"/>
      <c r="J42" s="296"/>
    </row>
    <row r="43" spans="1:53" x14ac:dyDescent="0.25">
      <c r="B43" s="294"/>
      <c r="C43" s="295"/>
      <c r="D43" s="295"/>
      <c r="E43" s="295"/>
      <c r="F43" s="295"/>
      <c r="G43" s="295"/>
      <c r="H43" s="295"/>
      <c r="I43" s="295"/>
      <c r="J43" s="296"/>
    </row>
    <row r="44" spans="1:53" x14ac:dyDescent="0.25">
      <c r="B44" s="294"/>
      <c r="C44" s="295"/>
      <c r="D44" s="295"/>
      <c r="E44" s="295"/>
      <c r="F44" s="295"/>
      <c r="G44" s="295"/>
      <c r="H44" s="295"/>
      <c r="I44" s="295"/>
      <c r="J44" s="296"/>
    </row>
    <row r="45" spans="1:53" x14ac:dyDescent="0.25">
      <c r="B45" s="297"/>
      <c r="C45" s="298"/>
      <c r="D45" s="298"/>
      <c r="E45" s="298"/>
      <c r="F45" s="298"/>
      <c r="G45" s="298"/>
      <c r="H45" s="298"/>
      <c r="I45" s="298"/>
      <c r="J45" s="299"/>
    </row>
  </sheetData>
  <mergeCells count="34">
    <mergeCell ref="B40:J45"/>
    <mergeCell ref="B12:B13"/>
    <mergeCell ref="B14:B15"/>
    <mergeCell ref="B16:B17"/>
    <mergeCell ref="B18:B19"/>
    <mergeCell ref="B20:B21"/>
    <mergeCell ref="B22:B23"/>
    <mergeCell ref="B24:B25"/>
    <mergeCell ref="B26:B27"/>
    <mergeCell ref="B28:B29"/>
    <mergeCell ref="B30:B31"/>
    <mergeCell ref="B32:B33"/>
    <mergeCell ref="B34:B35"/>
    <mergeCell ref="B36:B37"/>
    <mergeCell ref="A14:A15"/>
    <mergeCell ref="A36:A37"/>
    <mergeCell ref="A32:A33"/>
    <mergeCell ref="A34:A35"/>
    <mergeCell ref="A28:A29"/>
    <mergeCell ref="A30:A31"/>
    <mergeCell ref="A24:A25"/>
    <mergeCell ref="A26:A27"/>
    <mergeCell ref="A20:A21"/>
    <mergeCell ref="A22:A23"/>
    <mergeCell ref="A16:A17"/>
    <mergeCell ref="A18:A19"/>
    <mergeCell ref="A12:A13"/>
    <mergeCell ref="A5:C5"/>
    <mergeCell ref="A6:A7"/>
    <mergeCell ref="A8:A9"/>
    <mergeCell ref="A10:A11"/>
    <mergeCell ref="B6:B7"/>
    <mergeCell ref="B8:B9"/>
    <mergeCell ref="B10:B11"/>
  </mergeCells>
  <phoneticPr fontId="0" type="noConversion"/>
  <pageMargins left="0.55000000000000004" right="0.55000000000000004" top="0.55000000000000004" bottom="0.3" header="0.3" footer="0.3"/>
  <pageSetup scale="86" fitToWidth="7"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R46"/>
  <sheetViews>
    <sheetView zoomScale="90" zoomScaleNormal="90" workbookViewId="0">
      <pane xSplit="3" ySplit="6" topLeftCell="D7" activePane="bottomRight" state="frozen"/>
      <selection pane="topRight"/>
      <selection pane="bottomLeft"/>
      <selection pane="bottomRight" activeCell="E8" sqref="E8"/>
    </sheetView>
  </sheetViews>
  <sheetFormatPr defaultRowHeight="13.2" x14ac:dyDescent="0.25"/>
  <cols>
    <col min="1" max="1" width="12.6640625" customWidth="1"/>
    <col min="2" max="2" width="6.6640625" style="3" customWidth="1"/>
    <col min="3" max="3" width="11.6640625" customWidth="1"/>
    <col min="4" max="14" width="15.6640625" customWidth="1"/>
    <col min="15" max="15" width="16.6640625" customWidth="1"/>
    <col min="16" max="18" width="15.6640625" customWidth="1"/>
  </cols>
  <sheetData>
    <row r="1" spans="1:18" ht="17.399999999999999" x14ac:dyDescent="0.3">
      <c r="A1" s="35" t="s">
        <v>71</v>
      </c>
      <c r="M1" s="173" t="s">
        <v>25</v>
      </c>
      <c r="R1" s="173" t="s">
        <v>25</v>
      </c>
    </row>
    <row r="2" spans="1:18" ht="18" customHeight="1" x14ac:dyDescent="0.3">
      <c r="A2" s="35" t="str">
        <f>"CY "&amp;REPORTYEAR&amp;""</f>
        <v>CY 2024</v>
      </c>
    </row>
    <row r="3" spans="1:18" x14ac:dyDescent="0.25">
      <c r="A3" s="152" t="s">
        <v>174</v>
      </c>
      <c r="B3" s="151"/>
      <c r="C3" s="112"/>
      <c r="D3" s="112"/>
      <c r="E3" s="112"/>
      <c r="F3" s="105" t="s">
        <v>164</v>
      </c>
      <c r="G3" s="118"/>
    </row>
    <row r="5" spans="1:18" x14ac:dyDescent="0.25">
      <c r="D5" s="71" t="s">
        <v>113</v>
      </c>
      <c r="E5" s="71" t="s">
        <v>114</v>
      </c>
      <c r="F5" s="71" t="s">
        <v>115</v>
      </c>
      <c r="G5" s="71" t="s">
        <v>116</v>
      </c>
      <c r="H5" s="71" t="s">
        <v>117</v>
      </c>
      <c r="I5" s="71" t="s">
        <v>118</v>
      </c>
      <c r="J5" s="71" t="s">
        <v>119</v>
      </c>
      <c r="K5" s="71" t="s">
        <v>120</v>
      </c>
      <c r="L5" s="71" t="s">
        <v>175</v>
      </c>
      <c r="M5" s="71" t="s">
        <v>176</v>
      </c>
      <c r="N5" s="71" t="s">
        <v>177</v>
      </c>
      <c r="O5" s="71" t="s">
        <v>178</v>
      </c>
      <c r="P5" s="71" t="s">
        <v>179</v>
      </c>
      <c r="Q5" s="71" t="s">
        <v>180</v>
      </c>
      <c r="R5" s="71" t="s">
        <v>181</v>
      </c>
    </row>
    <row r="6" spans="1:18" ht="57.6" x14ac:dyDescent="0.25">
      <c r="A6" s="160"/>
      <c r="B6" s="160"/>
      <c r="C6" s="161"/>
      <c r="D6" s="74" t="s">
        <v>182</v>
      </c>
      <c r="E6" s="74" t="s">
        <v>183</v>
      </c>
      <c r="F6" s="74" t="s">
        <v>184</v>
      </c>
      <c r="G6" s="74" t="s">
        <v>185</v>
      </c>
      <c r="H6" s="74" t="s">
        <v>186</v>
      </c>
      <c r="I6" s="74" t="s">
        <v>187</v>
      </c>
      <c r="J6" s="74" t="s">
        <v>188</v>
      </c>
      <c r="K6" s="74" t="s">
        <v>189</v>
      </c>
      <c r="L6" s="74" t="s">
        <v>190</v>
      </c>
      <c r="M6" s="74" t="s">
        <v>191</v>
      </c>
      <c r="N6" s="74" t="s">
        <v>192</v>
      </c>
      <c r="O6" s="74" t="s">
        <v>193</v>
      </c>
      <c r="P6" s="74" t="s">
        <v>194</v>
      </c>
      <c r="Q6" s="74" t="s">
        <v>195</v>
      </c>
      <c r="R6" s="74" t="s">
        <v>196</v>
      </c>
    </row>
    <row r="7" spans="1:18" x14ac:dyDescent="0.25">
      <c r="A7" s="261" t="s">
        <v>84</v>
      </c>
      <c r="B7" s="262">
        <f>REPORTYEAR</f>
        <v>2024</v>
      </c>
      <c r="C7" s="138" t="s">
        <v>167</v>
      </c>
      <c r="D7" s="191">
        <v>1327.23</v>
      </c>
      <c r="E7" s="192"/>
      <c r="F7" s="191">
        <v>1327.23</v>
      </c>
      <c r="G7" s="192">
        <f>MAX(F7:F8)</f>
        <v>1327.23</v>
      </c>
      <c r="H7" s="192">
        <v>312</v>
      </c>
      <c r="I7" s="191">
        <v>775.59999999999991</v>
      </c>
      <c r="J7" s="193">
        <f t="shared" ref="J7:J38" si="0">F7-H7+I7</f>
        <v>1790.83</v>
      </c>
      <c r="K7" s="193">
        <f t="shared" ref="K7:K38" si="1">G7-H7+I7</f>
        <v>1790.83</v>
      </c>
      <c r="L7" s="191">
        <v>1480.7</v>
      </c>
      <c r="M7" s="192">
        <v>982</v>
      </c>
      <c r="N7" s="192"/>
      <c r="O7" s="193">
        <f t="shared" ref="O7:O38" si="2">L7+M7-N7</f>
        <v>2462.6999999999998</v>
      </c>
      <c r="P7" s="192">
        <f>F7*0.079</f>
        <v>104.85117</v>
      </c>
      <c r="Q7" s="193">
        <f t="shared" ref="Q7:Q38" si="3">J7+P7</f>
        <v>1895.6811699999998</v>
      </c>
      <c r="R7" s="193">
        <f t="shared" ref="R7:R38" si="4">O7-Q7</f>
        <v>567.01882999999998</v>
      </c>
    </row>
    <row r="8" spans="1:18" x14ac:dyDescent="0.25">
      <c r="A8" s="261"/>
      <c r="B8" s="263"/>
      <c r="C8" s="137" t="s">
        <v>168</v>
      </c>
      <c r="D8" s="191">
        <v>1287.8599999999999</v>
      </c>
      <c r="E8" s="192"/>
      <c r="F8" s="191">
        <v>1287.8599999999999</v>
      </c>
      <c r="G8" s="194">
        <f>MAX(F7:F8)</f>
        <v>1327.23</v>
      </c>
      <c r="H8" s="192">
        <v>743</v>
      </c>
      <c r="I8" s="191">
        <v>572.28</v>
      </c>
      <c r="J8" s="193">
        <f t="shared" si="0"/>
        <v>1117.1399999999999</v>
      </c>
      <c r="K8" s="193">
        <f t="shared" si="1"/>
        <v>1156.51</v>
      </c>
      <c r="L8" s="191">
        <v>1657.1</v>
      </c>
      <c r="M8" s="192">
        <v>768</v>
      </c>
      <c r="N8" s="192">
        <v>200</v>
      </c>
      <c r="O8" s="193">
        <f t="shared" si="2"/>
        <v>2225.1</v>
      </c>
      <c r="P8" s="192">
        <f>F8*0.184</f>
        <v>236.96623999999997</v>
      </c>
      <c r="Q8" s="193">
        <f t="shared" si="3"/>
        <v>1354.1062399999998</v>
      </c>
      <c r="R8" s="193">
        <f t="shared" si="4"/>
        <v>870.99376000000007</v>
      </c>
    </row>
    <row r="9" spans="1:18" x14ac:dyDescent="0.25">
      <c r="A9" s="261" t="s">
        <v>87</v>
      </c>
      <c r="B9" s="262">
        <f>REPORTYEAR+1</f>
        <v>2025</v>
      </c>
      <c r="C9" s="138" t="s">
        <v>167</v>
      </c>
      <c r="D9" s="191">
        <v>1436.89</v>
      </c>
      <c r="E9" s="192"/>
      <c r="F9" s="191">
        <v>1436.89</v>
      </c>
      <c r="G9" s="192">
        <f t="shared" ref="G9" si="5">MAX(F9:F10)</f>
        <v>1436.89</v>
      </c>
      <c r="H9" s="192">
        <v>312</v>
      </c>
      <c r="I9" s="191">
        <v>802.61999999999989</v>
      </c>
      <c r="J9" s="193">
        <f t="shared" si="0"/>
        <v>1927.51</v>
      </c>
      <c r="K9" s="193">
        <f t="shared" si="1"/>
        <v>1927.51</v>
      </c>
      <c r="L9" s="191">
        <v>1480.7</v>
      </c>
      <c r="M9" s="192">
        <v>876</v>
      </c>
      <c r="N9" s="192"/>
      <c r="O9" s="193">
        <f t="shared" si="2"/>
        <v>2356.6999999999998</v>
      </c>
      <c r="P9" s="192">
        <f t="shared" ref="P9" si="6">F9*0.079</f>
        <v>113.51431000000001</v>
      </c>
      <c r="Q9" s="193">
        <f t="shared" si="3"/>
        <v>2041.02431</v>
      </c>
      <c r="R9" s="193">
        <f t="shared" si="4"/>
        <v>315.6756899999998</v>
      </c>
    </row>
    <row r="10" spans="1:18" x14ac:dyDescent="0.25">
      <c r="A10" s="261"/>
      <c r="B10" s="263"/>
      <c r="C10" s="137" t="s">
        <v>168</v>
      </c>
      <c r="D10" s="191">
        <v>1341.54</v>
      </c>
      <c r="E10" s="192"/>
      <c r="F10" s="191">
        <v>1341.54</v>
      </c>
      <c r="G10" s="194">
        <f t="shared" ref="G10" si="7">MAX(F9:F10)</f>
        <v>1436.89</v>
      </c>
      <c r="H10" s="192">
        <v>743</v>
      </c>
      <c r="I10" s="191">
        <v>588.8599999999999</v>
      </c>
      <c r="J10" s="193">
        <f t="shared" si="0"/>
        <v>1187.3999999999999</v>
      </c>
      <c r="K10" s="193">
        <f t="shared" si="1"/>
        <v>1282.75</v>
      </c>
      <c r="L10" s="191">
        <v>1657.1</v>
      </c>
      <c r="M10" s="192">
        <v>662</v>
      </c>
      <c r="N10" s="192">
        <v>200</v>
      </c>
      <c r="O10" s="193">
        <f t="shared" si="2"/>
        <v>2119.1</v>
      </c>
      <c r="P10" s="192">
        <f t="shared" ref="P10" si="8">F10*0.184</f>
        <v>246.84335999999999</v>
      </c>
      <c r="Q10" s="193">
        <f t="shared" si="3"/>
        <v>1434.2433599999999</v>
      </c>
      <c r="R10" s="193">
        <f t="shared" si="4"/>
        <v>684.85663999999997</v>
      </c>
    </row>
    <row r="11" spans="1:18" x14ac:dyDescent="0.25">
      <c r="A11" s="260" t="s">
        <v>88</v>
      </c>
      <c r="B11" s="262">
        <f>REPORTYEAR+2</f>
        <v>2026</v>
      </c>
      <c r="C11" s="138" t="s">
        <v>167</v>
      </c>
      <c r="D11" s="191">
        <v>1475.53</v>
      </c>
      <c r="E11" s="192"/>
      <c r="F11" s="191">
        <v>1475.53</v>
      </c>
      <c r="G11" s="192">
        <f t="shared" ref="G11" si="9">MAX(F11:F12)</f>
        <v>1475.53</v>
      </c>
      <c r="H11" s="192">
        <v>311</v>
      </c>
      <c r="I11" s="191">
        <v>803.68</v>
      </c>
      <c r="J11" s="193">
        <f t="shared" si="0"/>
        <v>1968.21</v>
      </c>
      <c r="K11" s="193">
        <f t="shared" si="1"/>
        <v>1968.21</v>
      </c>
      <c r="L11" s="191">
        <v>1480.7</v>
      </c>
      <c r="M11" s="192">
        <v>826</v>
      </c>
      <c r="N11" s="192"/>
      <c r="O11" s="193">
        <f t="shared" si="2"/>
        <v>2306.6999999999998</v>
      </c>
      <c r="P11" s="192">
        <f t="shared" ref="P11" si="10">F11*0.079</f>
        <v>116.56686999999999</v>
      </c>
      <c r="Q11" s="193">
        <f t="shared" si="3"/>
        <v>2084.7768700000001</v>
      </c>
      <c r="R11" s="193">
        <f t="shared" si="4"/>
        <v>221.92312999999967</v>
      </c>
    </row>
    <row r="12" spans="1:18" x14ac:dyDescent="0.25">
      <c r="A12" s="261"/>
      <c r="B12" s="263"/>
      <c r="C12" s="137" t="s">
        <v>168</v>
      </c>
      <c r="D12" s="191">
        <v>1385.47</v>
      </c>
      <c r="E12" s="192"/>
      <c r="F12" s="191">
        <v>1385.47</v>
      </c>
      <c r="G12" s="194">
        <f t="shared" ref="G12" si="11">MAX(F11:F12)</f>
        <v>1475.53</v>
      </c>
      <c r="H12" s="192">
        <v>740</v>
      </c>
      <c r="I12" s="191">
        <v>572.82999999999993</v>
      </c>
      <c r="J12" s="193">
        <f t="shared" si="0"/>
        <v>1218.3</v>
      </c>
      <c r="K12" s="193">
        <f t="shared" si="1"/>
        <v>1308.3599999999999</v>
      </c>
      <c r="L12" s="191">
        <v>1657.1</v>
      </c>
      <c r="M12" s="192">
        <v>612</v>
      </c>
      <c r="N12" s="192">
        <v>200</v>
      </c>
      <c r="O12" s="193">
        <f t="shared" si="2"/>
        <v>2069.1</v>
      </c>
      <c r="P12" s="192">
        <f t="shared" ref="P12" si="12">F12*0.184</f>
        <v>254.92648</v>
      </c>
      <c r="Q12" s="193">
        <f t="shared" si="3"/>
        <v>1473.22648</v>
      </c>
      <c r="R12" s="193">
        <f t="shared" si="4"/>
        <v>595.87351999999987</v>
      </c>
    </row>
    <row r="13" spans="1:18" x14ac:dyDescent="0.25">
      <c r="A13" s="260" t="s">
        <v>89</v>
      </c>
      <c r="B13" s="262">
        <f>REPORTYEAR+3</f>
        <v>2027</v>
      </c>
      <c r="C13" s="138" t="s">
        <v>167</v>
      </c>
      <c r="D13" s="191">
        <v>1487.31</v>
      </c>
      <c r="E13" s="192"/>
      <c r="F13" s="191">
        <v>1487.31</v>
      </c>
      <c r="G13" s="192">
        <f t="shared" ref="G13" si="13">MAX(F13:F14)</f>
        <v>1487.31</v>
      </c>
      <c r="H13" s="192">
        <v>311</v>
      </c>
      <c r="I13" s="191">
        <v>804.87999999999988</v>
      </c>
      <c r="J13" s="193">
        <f t="shared" si="0"/>
        <v>1981.1899999999998</v>
      </c>
      <c r="K13" s="193">
        <f t="shared" si="1"/>
        <v>1981.1899999999998</v>
      </c>
      <c r="L13" s="191">
        <v>1480.7</v>
      </c>
      <c r="M13" s="192">
        <v>806</v>
      </c>
      <c r="N13" s="192"/>
      <c r="O13" s="193">
        <f t="shared" si="2"/>
        <v>2286.6999999999998</v>
      </c>
      <c r="P13" s="192">
        <f t="shared" ref="P13" si="14">F13*0.079</f>
        <v>117.49749</v>
      </c>
      <c r="Q13" s="193">
        <f t="shared" si="3"/>
        <v>2098.6874899999998</v>
      </c>
      <c r="R13" s="193">
        <f t="shared" si="4"/>
        <v>188.01251000000002</v>
      </c>
    </row>
    <row r="14" spans="1:18" x14ac:dyDescent="0.25">
      <c r="A14" s="261"/>
      <c r="B14" s="263"/>
      <c r="C14" s="137" t="s">
        <v>168</v>
      </c>
      <c r="D14" s="191">
        <v>1396.19</v>
      </c>
      <c r="E14" s="192"/>
      <c r="F14" s="191">
        <v>1396.19</v>
      </c>
      <c r="G14" s="194">
        <f t="shared" ref="G14" si="15">MAX(F13:F14)</f>
        <v>1487.31</v>
      </c>
      <c r="H14" s="192">
        <v>689</v>
      </c>
      <c r="I14" s="191">
        <v>572.79999999999995</v>
      </c>
      <c r="J14" s="193">
        <f t="shared" si="0"/>
        <v>1279.99</v>
      </c>
      <c r="K14" s="193">
        <f t="shared" si="1"/>
        <v>1371.11</v>
      </c>
      <c r="L14" s="191">
        <v>1657.1</v>
      </c>
      <c r="M14" s="192">
        <v>592</v>
      </c>
      <c r="N14" s="192">
        <v>200</v>
      </c>
      <c r="O14" s="193">
        <f t="shared" si="2"/>
        <v>2049.1</v>
      </c>
      <c r="P14" s="192">
        <f t="shared" ref="P14" si="16">F14*0.184</f>
        <v>256.89895999999999</v>
      </c>
      <c r="Q14" s="193">
        <f t="shared" si="3"/>
        <v>1536.88896</v>
      </c>
      <c r="R14" s="193">
        <f t="shared" si="4"/>
        <v>512.21103999999991</v>
      </c>
    </row>
    <row r="15" spans="1:18" x14ac:dyDescent="0.25">
      <c r="A15" s="260" t="s">
        <v>90</v>
      </c>
      <c r="B15" s="262">
        <f>REPORTYEAR+4</f>
        <v>2028</v>
      </c>
      <c r="C15" s="138" t="s">
        <v>167</v>
      </c>
      <c r="D15" s="191">
        <v>1499.19</v>
      </c>
      <c r="E15" s="192"/>
      <c r="F15" s="191">
        <v>1499.19</v>
      </c>
      <c r="G15" s="192">
        <f t="shared" ref="G15" si="17">MAX(F15:F16)</f>
        <v>1499.19</v>
      </c>
      <c r="H15" s="192">
        <v>336</v>
      </c>
      <c r="I15" s="191">
        <v>806.2299999999999</v>
      </c>
      <c r="J15" s="193">
        <f t="shared" si="0"/>
        <v>1969.42</v>
      </c>
      <c r="K15" s="193">
        <f t="shared" si="1"/>
        <v>1969.42</v>
      </c>
      <c r="L15" s="191">
        <v>1480.7</v>
      </c>
      <c r="M15" s="192">
        <v>806</v>
      </c>
      <c r="N15" s="192"/>
      <c r="O15" s="193">
        <f t="shared" si="2"/>
        <v>2286.6999999999998</v>
      </c>
      <c r="P15" s="192">
        <f t="shared" ref="P15" si="18">F15*0.079</f>
        <v>118.43601000000001</v>
      </c>
      <c r="Q15" s="193">
        <f t="shared" si="3"/>
        <v>2087.85601</v>
      </c>
      <c r="R15" s="193">
        <f t="shared" si="4"/>
        <v>198.84398999999985</v>
      </c>
    </row>
    <row r="16" spans="1:18" x14ac:dyDescent="0.25">
      <c r="A16" s="261"/>
      <c r="B16" s="263"/>
      <c r="C16" s="137" t="s">
        <v>168</v>
      </c>
      <c r="D16" s="191">
        <v>1406.28</v>
      </c>
      <c r="E16" s="192"/>
      <c r="F16" s="191">
        <v>1406.28</v>
      </c>
      <c r="G16" s="194">
        <f t="shared" ref="G16" si="19">MAX(F15:F16)</f>
        <v>1499.19</v>
      </c>
      <c r="H16" s="192">
        <v>1050</v>
      </c>
      <c r="I16" s="191">
        <v>572.8599999999999</v>
      </c>
      <c r="J16" s="193">
        <f t="shared" si="0"/>
        <v>929.13999999999987</v>
      </c>
      <c r="K16" s="193">
        <f t="shared" si="1"/>
        <v>1022.05</v>
      </c>
      <c r="L16" s="191">
        <v>1657.1</v>
      </c>
      <c r="M16" s="192">
        <v>592</v>
      </c>
      <c r="N16" s="192">
        <v>200</v>
      </c>
      <c r="O16" s="193">
        <f t="shared" si="2"/>
        <v>2049.1</v>
      </c>
      <c r="P16" s="192">
        <f t="shared" ref="P16" si="20">F16*0.184</f>
        <v>258.75551999999999</v>
      </c>
      <c r="Q16" s="193">
        <f t="shared" si="3"/>
        <v>1187.8955199999998</v>
      </c>
      <c r="R16" s="193">
        <f t="shared" si="4"/>
        <v>861.2044800000001</v>
      </c>
    </row>
    <row r="17" spans="1:18" x14ac:dyDescent="0.25">
      <c r="A17" s="260" t="s">
        <v>91</v>
      </c>
      <c r="B17" s="262">
        <f>REPORTYEAR+5</f>
        <v>2029</v>
      </c>
      <c r="C17" s="138" t="s">
        <v>167</v>
      </c>
      <c r="D17" s="191">
        <v>1509.32</v>
      </c>
      <c r="E17" s="192"/>
      <c r="F17" s="191">
        <v>1509.32</v>
      </c>
      <c r="G17" s="192">
        <f t="shared" ref="G17" si="21">MAX(F17:F18)</f>
        <v>1509.32</v>
      </c>
      <c r="H17" s="192">
        <v>417</v>
      </c>
      <c r="I17" s="191">
        <v>807.54</v>
      </c>
      <c r="J17" s="193">
        <f t="shared" si="0"/>
        <v>1899.86</v>
      </c>
      <c r="K17" s="193">
        <f t="shared" si="1"/>
        <v>1899.86</v>
      </c>
      <c r="L17" s="191">
        <v>1480.7</v>
      </c>
      <c r="M17" s="192">
        <v>806</v>
      </c>
      <c r="N17" s="192"/>
      <c r="O17" s="193">
        <f t="shared" si="2"/>
        <v>2286.6999999999998</v>
      </c>
      <c r="P17" s="192">
        <f t="shared" ref="P17" si="22">F17*0.079</f>
        <v>119.23627999999999</v>
      </c>
      <c r="Q17" s="193">
        <f t="shared" si="3"/>
        <v>2019.09628</v>
      </c>
      <c r="R17" s="193">
        <f t="shared" si="4"/>
        <v>267.60371999999984</v>
      </c>
    </row>
    <row r="18" spans="1:18" x14ac:dyDescent="0.25">
      <c r="A18" s="261"/>
      <c r="B18" s="263"/>
      <c r="C18" s="137" t="s">
        <v>168</v>
      </c>
      <c r="D18" s="191">
        <v>1418.66</v>
      </c>
      <c r="E18" s="192"/>
      <c r="F18" s="191">
        <v>1418.66</v>
      </c>
      <c r="G18" s="194">
        <f t="shared" ref="G18" si="23">MAX(F17:F18)</f>
        <v>1509.32</v>
      </c>
      <c r="H18" s="192">
        <v>1050</v>
      </c>
      <c r="I18" s="191">
        <v>573.29</v>
      </c>
      <c r="J18" s="193">
        <f t="shared" si="0"/>
        <v>941.95</v>
      </c>
      <c r="K18" s="193">
        <f t="shared" si="1"/>
        <v>1032.6099999999999</v>
      </c>
      <c r="L18" s="191">
        <v>1657.1</v>
      </c>
      <c r="M18" s="192">
        <v>592</v>
      </c>
      <c r="N18" s="192">
        <v>200</v>
      </c>
      <c r="O18" s="193">
        <f t="shared" si="2"/>
        <v>2049.1</v>
      </c>
      <c r="P18" s="192">
        <f t="shared" ref="P18" si="24">F18*0.184</f>
        <v>261.03343999999998</v>
      </c>
      <c r="Q18" s="193">
        <f t="shared" si="3"/>
        <v>1202.98344</v>
      </c>
      <c r="R18" s="193">
        <f t="shared" si="4"/>
        <v>846.11655999999994</v>
      </c>
    </row>
    <row r="19" spans="1:18" x14ac:dyDescent="0.25">
      <c r="A19" s="260" t="s">
        <v>92</v>
      </c>
      <c r="B19" s="262">
        <f>REPORTYEAR+6</f>
        <v>2030</v>
      </c>
      <c r="C19" s="138" t="s">
        <v>167</v>
      </c>
      <c r="D19" s="191">
        <v>1518.08</v>
      </c>
      <c r="E19" s="192"/>
      <c r="F19" s="191">
        <v>1518.08</v>
      </c>
      <c r="G19" s="192">
        <f t="shared" ref="G19" si="25">MAX(F19:F20)</f>
        <v>1518.08</v>
      </c>
      <c r="H19" s="192">
        <v>417</v>
      </c>
      <c r="I19" s="191">
        <v>808.8599999999999</v>
      </c>
      <c r="J19" s="193">
        <f t="shared" si="0"/>
        <v>1909.9399999999998</v>
      </c>
      <c r="K19" s="193">
        <f t="shared" si="1"/>
        <v>1909.9399999999998</v>
      </c>
      <c r="L19" s="191">
        <v>1480.7</v>
      </c>
      <c r="M19" s="192">
        <v>606</v>
      </c>
      <c r="N19" s="192"/>
      <c r="O19" s="193">
        <f t="shared" si="2"/>
        <v>2086.6999999999998</v>
      </c>
      <c r="P19" s="192">
        <f t="shared" ref="P19" si="26">F19*0.079</f>
        <v>119.92832</v>
      </c>
      <c r="Q19" s="193">
        <f t="shared" si="3"/>
        <v>2029.8683199999998</v>
      </c>
      <c r="R19" s="193">
        <f t="shared" si="4"/>
        <v>56.831680000000006</v>
      </c>
    </row>
    <row r="20" spans="1:18" x14ac:dyDescent="0.25">
      <c r="A20" s="261"/>
      <c r="B20" s="263"/>
      <c r="C20" s="137" t="s">
        <v>168</v>
      </c>
      <c r="D20" s="191">
        <v>1422.67</v>
      </c>
      <c r="E20" s="192"/>
      <c r="F20" s="191">
        <v>1422.67</v>
      </c>
      <c r="G20" s="194">
        <f t="shared" ref="G20" si="27">MAX(F19:F20)</f>
        <v>1518.08</v>
      </c>
      <c r="H20" s="192">
        <v>1050</v>
      </c>
      <c r="I20" s="191">
        <v>572.84999999999991</v>
      </c>
      <c r="J20" s="193">
        <f t="shared" si="0"/>
        <v>945.52</v>
      </c>
      <c r="K20" s="193">
        <f t="shared" si="1"/>
        <v>1040.9299999999998</v>
      </c>
      <c r="L20" s="191">
        <v>1657.1</v>
      </c>
      <c r="M20" s="192">
        <v>592</v>
      </c>
      <c r="N20" s="192"/>
      <c r="O20" s="193">
        <f t="shared" si="2"/>
        <v>2249.1</v>
      </c>
      <c r="P20" s="192">
        <f t="shared" ref="P20" si="28">F20*0.184</f>
        <v>261.77127999999999</v>
      </c>
      <c r="Q20" s="193">
        <f t="shared" si="3"/>
        <v>1207.2912799999999</v>
      </c>
      <c r="R20" s="193">
        <f t="shared" si="4"/>
        <v>1041.80872</v>
      </c>
    </row>
    <row r="21" spans="1:18" x14ac:dyDescent="0.25">
      <c r="A21" s="260" t="s">
        <v>93</v>
      </c>
      <c r="B21" s="262">
        <f>REPORTYEAR+7</f>
        <v>2031</v>
      </c>
      <c r="C21" s="138" t="s">
        <v>167</v>
      </c>
      <c r="D21" s="191">
        <v>1527.1</v>
      </c>
      <c r="E21" s="192"/>
      <c r="F21" s="191">
        <v>1527.1</v>
      </c>
      <c r="G21" s="192">
        <f t="shared" ref="G21" si="29">MAX(F21:F22)</f>
        <v>1527.1</v>
      </c>
      <c r="H21" s="192">
        <v>417</v>
      </c>
      <c r="I21" s="191">
        <v>810.29</v>
      </c>
      <c r="J21" s="193">
        <f t="shared" si="0"/>
        <v>1920.3899999999999</v>
      </c>
      <c r="K21" s="193">
        <f t="shared" si="1"/>
        <v>1920.3899999999999</v>
      </c>
      <c r="L21" s="191">
        <v>1480.7</v>
      </c>
      <c r="M21" s="192">
        <v>256</v>
      </c>
      <c r="N21" s="192"/>
      <c r="O21" s="193">
        <f t="shared" si="2"/>
        <v>1736.7</v>
      </c>
      <c r="P21" s="192">
        <f t="shared" ref="P21" si="30">F21*0.079</f>
        <v>120.64089999999999</v>
      </c>
      <c r="Q21" s="193">
        <f t="shared" si="3"/>
        <v>2041.0308999999997</v>
      </c>
      <c r="R21" s="193">
        <f t="shared" si="4"/>
        <v>-304.3308999999997</v>
      </c>
    </row>
    <row r="22" spans="1:18" x14ac:dyDescent="0.25">
      <c r="A22" s="261"/>
      <c r="B22" s="263"/>
      <c r="C22" s="137" t="s">
        <v>168</v>
      </c>
      <c r="D22" s="191">
        <v>1429.48</v>
      </c>
      <c r="E22" s="192"/>
      <c r="F22" s="191">
        <v>1429.48</v>
      </c>
      <c r="G22" s="194">
        <f t="shared" ref="G22" si="31">MAX(F21:F22)</f>
        <v>1527.1</v>
      </c>
      <c r="H22" s="192">
        <v>1050</v>
      </c>
      <c r="I22" s="191">
        <v>572.84999999999991</v>
      </c>
      <c r="J22" s="193">
        <f t="shared" si="0"/>
        <v>952.32999999999993</v>
      </c>
      <c r="K22" s="193">
        <f t="shared" si="1"/>
        <v>1049.9499999999998</v>
      </c>
      <c r="L22" s="191">
        <v>1657.1</v>
      </c>
      <c r="M22" s="192">
        <v>242</v>
      </c>
      <c r="N22" s="192"/>
      <c r="O22" s="193">
        <f>L22+M22-N22</f>
        <v>1899.1</v>
      </c>
      <c r="P22" s="192">
        <f t="shared" ref="P22" si="32">F22*0.184</f>
        <v>263.02431999999999</v>
      </c>
      <c r="Q22" s="193">
        <f t="shared" si="3"/>
        <v>1215.3543199999999</v>
      </c>
      <c r="R22" s="193">
        <f t="shared" si="4"/>
        <v>683.74567999999999</v>
      </c>
    </row>
    <row r="23" spans="1:18" x14ac:dyDescent="0.25">
      <c r="A23" s="260" t="s">
        <v>94</v>
      </c>
      <c r="B23" s="262">
        <f>REPORTYEAR+8</f>
        <v>2032</v>
      </c>
      <c r="C23" s="138" t="s">
        <v>167</v>
      </c>
      <c r="D23" s="191">
        <v>1537.63</v>
      </c>
      <c r="E23" s="192"/>
      <c r="F23" s="191">
        <v>1537.63</v>
      </c>
      <c r="G23" s="192">
        <f t="shared" ref="G23" si="33">MAX(F23:F24)</f>
        <v>1537.63</v>
      </c>
      <c r="H23" s="192">
        <v>417</v>
      </c>
      <c r="I23" s="191">
        <v>811.86999999999989</v>
      </c>
      <c r="J23" s="193">
        <f t="shared" si="0"/>
        <v>1932.5</v>
      </c>
      <c r="K23" s="193">
        <f t="shared" si="1"/>
        <v>1932.5</v>
      </c>
      <c r="L23" s="191">
        <v>1480.7</v>
      </c>
      <c r="M23" s="192">
        <v>256</v>
      </c>
      <c r="N23" s="192"/>
      <c r="O23" s="193">
        <f t="shared" si="2"/>
        <v>1736.7</v>
      </c>
      <c r="P23" s="192">
        <f t="shared" ref="P23" si="34">F23*0.079</f>
        <v>121.47277000000001</v>
      </c>
      <c r="Q23" s="193">
        <f t="shared" si="3"/>
        <v>2053.9727699999999</v>
      </c>
      <c r="R23" s="193">
        <f t="shared" si="4"/>
        <v>-317.27276999999981</v>
      </c>
    </row>
    <row r="24" spans="1:18" x14ac:dyDescent="0.25">
      <c r="A24" s="261"/>
      <c r="B24" s="263"/>
      <c r="C24" s="137" t="s">
        <v>168</v>
      </c>
      <c r="D24" s="191">
        <v>1436.62</v>
      </c>
      <c r="E24" s="192"/>
      <c r="F24" s="191">
        <v>1436.62</v>
      </c>
      <c r="G24" s="194">
        <f t="shared" ref="G24" si="35">MAX(F23:F24)</f>
        <v>1537.63</v>
      </c>
      <c r="H24" s="192">
        <v>1050</v>
      </c>
      <c r="I24" s="191">
        <v>572.8599999999999</v>
      </c>
      <c r="J24" s="193">
        <f t="shared" si="0"/>
        <v>959.47999999999979</v>
      </c>
      <c r="K24" s="193">
        <f t="shared" si="1"/>
        <v>1060.49</v>
      </c>
      <c r="L24" s="191">
        <v>1657.1</v>
      </c>
      <c r="M24" s="192">
        <v>242</v>
      </c>
      <c r="N24" s="192"/>
      <c r="O24" s="193">
        <f t="shared" si="2"/>
        <v>1899.1</v>
      </c>
      <c r="P24" s="192">
        <f t="shared" ref="P24" si="36">F24*0.184</f>
        <v>264.33807999999999</v>
      </c>
      <c r="Q24" s="193">
        <f t="shared" si="3"/>
        <v>1223.8180799999998</v>
      </c>
      <c r="R24" s="193">
        <f t="shared" si="4"/>
        <v>675.28192000000013</v>
      </c>
    </row>
    <row r="25" spans="1:18" x14ac:dyDescent="0.25">
      <c r="A25" s="260" t="s">
        <v>95</v>
      </c>
      <c r="B25" s="262">
        <f>REPORTYEAR+9</f>
        <v>2033</v>
      </c>
      <c r="C25" s="138" t="s">
        <v>167</v>
      </c>
      <c r="D25" s="191">
        <v>1547.66</v>
      </c>
      <c r="E25" s="192"/>
      <c r="F25" s="191">
        <v>1547.66</v>
      </c>
      <c r="G25" s="192">
        <f t="shared" ref="G25" si="37">MAX(F25:F26)</f>
        <v>1547.66</v>
      </c>
      <c r="H25" s="192">
        <v>417</v>
      </c>
      <c r="I25" s="191">
        <v>813.4</v>
      </c>
      <c r="J25" s="193">
        <f t="shared" si="0"/>
        <v>1944.06</v>
      </c>
      <c r="K25" s="193">
        <f t="shared" si="1"/>
        <v>1944.06</v>
      </c>
      <c r="L25" s="191">
        <v>1480.7</v>
      </c>
      <c r="M25" s="192">
        <v>256</v>
      </c>
      <c r="N25" s="192"/>
      <c r="O25" s="193">
        <f t="shared" si="2"/>
        <v>1736.7</v>
      </c>
      <c r="P25" s="192">
        <f t="shared" ref="P25" si="38">F25*0.079</f>
        <v>122.26514</v>
      </c>
      <c r="Q25" s="193">
        <f t="shared" si="3"/>
        <v>2066.3251399999999</v>
      </c>
      <c r="R25" s="193">
        <f t="shared" si="4"/>
        <v>-329.62513999999987</v>
      </c>
    </row>
    <row r="26" spans="1:18" x14ac:dyDescent="0.25">
      <c r="A26" s="261"/>
      <c r="B26" s="263"/>
      <c r="C26" s="137" t="s">
        <v>168</v>
      </c>
      <c r="D26" s="191">
        <v>1447.19</v>
      </c>
      <c r="E26" s="192"/>
      <c r="F26" s="191">
        <v>1447.19</v>
      </c>
      <c r="G26" s="194">
        <f t="shared" ref="G26" si="39">MAX(F25:F26)</f>
        <v>1547.66</v>
      </c>
      <c r="H26" s="192">
        <v>1050</v>
      </c>
      <c r="I26" s="191">
        <v>573.20000000000005</v>
      </c>
      <c r="J26" s="193">
        <f t="shared" si="0"/>
        <v>970.3900000000001</v>
      </c>
      <c r="K26" s="193">
        <f t="shared" si="1"/>
        <v>1070.8600000000001</v>
      </c>
      <c r="L26" s="191">
        <v>1657.1</v>
      </c>
      <c r="M26" s="192">
        <v>242</v>
      </c>
      <c r="N26" s="192"/>
      <c r="O26" s="193">
        <f t="shared" si="2"/>
        <v>1899.1</v>
      </c>
      <c r="P26" s="192">
        <f t="shared" ref="P26" si="40">F26*0.184</f>
        <v>266.28296</v>
      </c>
      <c r="Q26" s="193">
        <f t="shared" si="3"/>
        <v>1236.6729600000001</v>
      </c>
      <c r="R26" s="193">
        <f t="shared" si="4"/>
        <v>662.42703999999981</v>
      </c>
    </row>
    <row r="27" spans="1:18" x14ac:dyDescent="0.25">
      <c r="A27" s="260" t="s">
        <v>96</v>
      </c>
      <c r="B27" s="262">
        <f>REPORTYEAR+10</f>
        <v>2034</v>
      </c>
      <c r="C27" s="138" t="s">
        <v>167</v>
      </c>
      <c r="D27" s="191">
        <v>1558.37</v>
      </c>
      <c r="E27" s="192"/>
      <c r="F27" s="191">
        <v>1558.37</v>
      </c>
      <c r="G27" s="192">
        <f t="shared" ref="G27" si="41">MAX(F27:F28)</f>
        <v>1558.37</v>
      </c>
      <c r="H27" s="192">
        <v>417</v>
      </c>
      <c r="I27" s="191">
        <v>814.94999999999993</v>
      </c>
      <c r="J27" s="193">
        <f t="shared" si="0"/>
        <v>1956.3199999999997</v>
      </c>
      <c r="K27" s="193">
        <f t="shared" si="1"/>
        <v>1956.3199999999997</v>
      </c>
      <c r="L27" s="191">
        <v>1480.7</v>
      </c>
      <c r="M27" s="192">
        <v>256</v>
      </c>
      <c r="N27" s="192"/>
      <c r="O27" s="193">
        <f t="shared" si="2"/>
        <v>1736.7</v>
      </c>
      <c r="P27" s="192">
        <f t="shared" ref="P27" si="42">F27*0.079</f>
        <v>123.11122999999999</v>
      </c>
      <c r="Q27" s="193">
        <f t="shared" si="3"/>
        <v>2079.4312299999997</v>
      </c>
      <c r="R27" s="193">
        <f t="shared" si="4"/>
        <v>-342.73122999999964</v>
      </c>
    </row>
    <row r="28" spans="1:18" x14ac:dyDescent="0.25">
      <c r="A28" s="261"/>
      <c r="B28" s="263"/>
      <c r="C28" s="137" t="s">
        <v>168</v>
      </c>
      <c r="D28" s="191">
        <v>1450.06</v>
      </c>
      <c r="E28" s="192"/>
      <c r="F28" s="191">
        <v>1450.06</v>
      </c>
      <c r="G28" s="194">
        <f t="shared" ref="G28" si="43">MAX(F27:F28)</f>
        <v>1558.37</v>
      </c>
      <c r="H28" s="192">
        <v>1050</v>
      </c>
      <c r="I28" s="191">
        <v>572.62</v>
      </c>
      <c r="J28" s="193">
        <f t="shared" si="0"/>
        <v>972.68</v>
      </c>
      <c r="K28" s="193">
        <f t="shared" si="1"/>
        <v>1080.9899999999998</v>
      </c>
      <c r="L28" s="191">
        <v>1657.1</v>
      </c>
      <c r="M28" s="192">
        <v>242</v>
      </c>
      <c r="N28" s="192"/>
      <c r="O28" s="193">
        <f t="shared" si="2"/>
        <v>1899.1</v>
      </c>
      <c r="P28" s="192">
        <f t="shared" ref="P28" si="44">F28*0.184</f>
        <v>266.81103999999999</v>
      </c>
      <c r="Q28" s="193">
        <f t="shared" si="3"/>
        <v>1239.4910399999999</v>
      </c>
      <c r="R28" s="193">
        <f t="shared" si="4"/>
        <v>659.60896000000002</v>
      </c>
    </row>
    <row r="29" spans="1:18" x14ac:dyDescent="0.25">
      <c r="A29" s="260" t="s">
        <v>97</v>
      </c>
      <c r="B29" s="262">
        <f>REPORTYEAR+11</f>
        <v>2035</v>
      </c>
      <c r="C29" s="138" t="s">
        <v>167</v>
      </c>
      <c r="D29" s="191">
        <v>1570.85</v>
      </c>
      <c r="E29" s="192"/>
      <c r="F29" s="191">
        <v>1570.85</v>
      </c>
      <c r="G29" s="192">
        <f t="shared" ref="G29" si="45">MAX(F29:F30)</f>
        <v>1570.85</v>
      </c>
      <c r="H29" s="192">
        <v>417</v>
      </c>
      <c r="I29" s="191">
        <v>816.64</v>
      </c>
      <c r="J29" s="193">
        <f t="shared" si="0"/>
        <v>1970.4899999999998</v>
      </c>
      <c r="K29" s="193">
        <f t="shared" si="1"/>
        <v>1970.4899999999998</v>
      </c>
      <c r="L29" s="191">
        <v>1480.7</v>
      </c>
      <c r="M29" s="192">
        <v>256</v>
      </c>
      <c r="N29" s="192"/>
      <c r="O29" s="193">
        <f t="shared" si="2"/>
        <v>1736.7</v>
      </c>
      <c r="P29" s="192">
        <f t="shared" ref="P29" si="46">F29*0.079</f>
        <v>124.09715</v>
      </c>
      <c r="Q29" s="193">
        <f t="shared" si="3"/>
        <v>2094.5871499999998</v>
      </c>
      <c r="R29" s="193">
        <f t="shared" si="4"/>
        <v>-357.88714999999979</v>
      </c>
    </row>
    <row r="30" spans="1:18" x14ac:dyDescent="0.25">
      <c r="A30" s="261"/>
      <c r="B30" s="263"/>
      <c r="C30" s="137" t="s">
        <v>168</v>
      </c>
      <c r="D30" s="191">
        <v>1457.91</v>
      </c>
      <c r="E30" s="192"/>
      <c r="F30" s="191">
        <v>1457.91</v>
      </c>
      <c r="G30" s="194">
        <f t="shared" ref="G30" si="47">MAX(F29:F30)</f>
        <v>1570.85</v>
      </c>
      <c r="H30" s="192">
        <v>1050</v>
      </c>
      <c r="I30" s="191">
        <v>572.46</v>
      </c>
      <c r="J30" s="193">
        <f t="shared" si="0"/>
        <v>980.37000000000012</v>
      </c>
      <c r="K30" s="193">
        <f t="shared" si="1"/>
        <v>1093.31</v>
      </c>
      <c r="L30" s="191">
        <v>1657.1</v>
      </c>
      <c r="M30" s="192">
        <v>242</v>
      </c>
      <c r="N30" s="192"/>
      <c r="O30" s="193">
        <f t="shared" si="2"/>
        <v>1899.1</v>
      </c>
      <c r="P30" s="192">
        <f t="shared" ref="P30" si="48">F30*0.184</f>
        <v>268.25544000000002</v>
      </c>
      <c r="Q30" s="193">
        <f t="shared" si="3"/>
        <v>1248.6254400000003</v>
      </c>
      <c r="R30" s="193">
        <f t="shared" si="4"/>
        <v>650.47455999999966</v>
      </c>
    </row>
    <row r="31" spans="1:18" x14ac:dyDescent="0.25">
      <c r="A31" s="260" t="s">
        <v>98</v>
      </c>
      <c r="B31" s="262">
        <f>REPORTYEAR+12</f>
        <v>2036</v>
      </c>
      <c r="C31" s="138" t="s">
        <v>167</v>
      </c>
      <c r="D31" s="191">
        <v>1585.26</v>
      </c>
      <c r="E31" s="192"/>
      <c r="F31" s="191">
        <v>1585.26</v>
      </c>
      <c r="G31" s="192">
        <f t="shared" ref="G31" si="49">MAX(F31:F32)</f>
        <v>1585.26</v>
      </c>
      <c r="H31" s="192">
        <v>417</v>
      </c>
      <c r="I31" s="191">
        <v>818.4899999999999</v>
      </c>
      <c r="J31" s="193">
        <f t="shared" si="0"/>
        <v>1986.75</v>
      </c>
      <c r="K31" s="193">
        <f t="shared" si="1"/>
        <v>1986.75</v>
      </c>
      <c r="L31" s="191">
        <v>1480.7</v>
      </c>
      <c r="M31" s="192">
        <v>256</v>
      </c>
      <c r="N31" s="192"/>
      <c r="O31" s="193">
        <f t="shared" si="2"/>
        <v>1736.7</v>
      </c>
      <c r="P31" s="192">
        <f t="shared" ref="P31" si="50">F31*0.079</f>
        <v>125.23554</v>
      </c>
      <c r="Q31" s="193">
        <f t="shared" si="3"/>
        <v>2111.9855400000001</v>
      </c>
      <c r="R31" s="193">
        <f t="shared" si="4"/>
        <v>-375.28554000000008</v>
      </c>
    </row>
    <row r="32" spans="1:18" x14ac:dyDescent="0.25">
      <c r="A32" s="261"/>
      <c r="B32" s="263"/>
      <c r="C32" s="137" t="s">
        <v>168</v>
      </c>
      <c r="D32" s="191">
        <v>1466.81</v>
      </c>
      <c r="E32" s="192"/>
      <c r="F32" s="191">
        <v>1466.81</v>
      </c>
      <c r="G32" s="194">
        <f t="shared" ref="G32" si="51">MAX(F31:F32)</f>
        <v>1585.26</v>
      </c>
      <c r="H32" s="192">
        <v>1050</v>
      </c>
      <c r="I32" s="191">
        <v>572.31999999999994</v>
      </c>
      <c r="J32" s="193">
        <f t="shared" si="0"/>
        <v>989.12999999999988</v>
      </c>
      <c r="K32" s="193">
        <f t="shared" si="1"/>
        <v>1107.58</v>
      </c>
      <c r="L32" s="191">
        <v>1657.1</v>
      </c>
      <c r="M32" s="192">
        <v>242</v>
      </c>
      <c r="N32" s="192"/>
      <c r="O32" s="193">
        <f t="shared" si="2"/>
        <v>1899.1</v>
      </c>
      <c r="P32" s="192">
        <f t="shared" ref="P32" si="52">F32*0.184</f>
        <v>269.89303999999998</v>
      </c>
      <c r="Q32" s="193">
        <f t="shared" si="3"/>
        <v>1259.0230399999998</v>
      </c>
      <c r="R32" s="193">
        <f t="shared" si="4"/>
        <v>640.0769600000001</v>
      </c>
    </row>
    <row r="33" spans="1:18" x14ac:dyDescent="0.25">
      <c r="A33" s="260" t="s">
        <v>99</v>
      </c>
      <c r="B33" s="262">
        <f>REPORTYEAR+13</f>
        <v>2037</v>
      </c>
      <c r="C33" s="138" t="s">
        <v>167</v>
      </c>
      <c r="D33" s="191">
        <v>1599</v>
      </c>
      <c r="E33" s="192"/>
      <c r="F33" s="191">
        <v>1599</v>
      </c>
      <c r="G33" s="192">
        <f t="shared" ref="G33" si="53">MAX(F33:F34)</f>
        <v>1599</v>
      </c>
      <c r="H33" s="192">
        <v>397</v>
      </c>
      <c r="I33" s="191">
        <v>820.31</v>
      </c>
      <c r="J33" s="193">
        <f t="shared" si="0"/>
        <v>2022.31</v>
      </c>
      <c r="K33" s="193">
        <f t="shared" si="1"/>
        <v>2022.31</v>
      </c>
      <c r="L33" s="191">
        <v>1480.7</v>
      </c>
      <c r="M33" s="192">
        <v>256</v>
      </c>
      <c r="N33" s="192"/>
      <c r="O33" s="193">
        <f t="shared" si="2"/>
        <v>1736.7</v>
      </c>
      <c r="P33" s="192">
        <f t="shared" ref="P33" si="54">F33*0.079</f>
        <v>126.321</v>
      </c>
      <c r="Q33" s="193">
        <f t="shared" si="3"/>
        <v>2148.6309999999999</v>
      </c>
      <c r="R33" s="193">
        <f t="shared" si="4"/>
        <v>-411.93099999999981</v>
      </c>
    </row>
    <row r="34" spans="1:18" x14ac:dyDescent="0.25">
      <c r="A34" s="261"/>
      <c r="B34" s="263"/>
      <c r="C34" s="137" t="s">
        <v>168</v>
      </c>
      <c r="D34" s="191">
        <v>1479.65</v>
      </c>
      <c r="E34" s="192"/>
      <c r="F34" s="191">
        <v>1479.65</v>
      </c>
      <c r="G34" s="194">
        <f t="shared" ref="G34" si="55">MAX(F33:F34)</f>
        <v>1599</v>
      </c>
      <c r="H34" s="192">
        <v>989</v>
      </c>
      <c r="I34" s="191">
        <v>572.53</v>
      </c>
      <c r="J34" s="193">
        <f t="shared" si="0"/>
        <v>1063.18</v>
      </c>
      <c r="K34" s="193">
        <f t="shared" si="1"/>
        <v>1182.53</v>
      </c>
      <c r="L34" s="191">
        <v>1657.1</v>
      </c>
      <c r="M34" s="192">
        <v>242</v>
      </c>
      <c r="N34" s="192"/>
      <c r="O34" s="193">
        <f t="shared" si="2"/>
        <v>1899.1</v>
      </c>
      <c r="P34" s="192">
        <f t="shared" ref="P34" si="56">F34*0.184</f>
        <v>272.25560000000002</v>
      </c>
      <c r="Q34" s="193">
        <f t="shared" si="3"/>
        <v>1335.4356</v>
      </c>
      <c r="R34" s="193">
        <f t="shared" si="4"/>
        <v>563.66439999999989</v>
      </c>
    </row>
    <row r="35" spans="1:18" x14ac:dyDescent="0.25">
      <c r="A35" s="260" t="s">
        <v>100</v>
      </c>
      <c r="B35" s="262">
        <f>REPORTYEAR+14</f>
        <v>2038</v>
      </c>
      <c r="C35" s="138" t="s">
        <v>167</v>
      </c>
      <c r="D35" s="191">
        <v>1613</v>
      </c>
      <c r="E35" s="192"/>
      <c r="F35" s="191">
        <v>1613</v>
      </c>
      <c r="G35" s="192">
        <f t="shared" ref="G35" si="57">MAX(F35:F36)</f>
        <v>1613</v>
      </c>
      <c r="H35" s="192">
        <v>397</v>
      </c>
      <c r="I35" s="191">
        <v>822.11999999999989</v>
      </c>
      <c r="J35" s="193">
        <f t="shared" si="0"/>
        <v>2038.12</v>
      </c>
      <c r="K35" s="193">
        <f t="shared" si="1"/>
        <v>2038.12</v>
      </c>
      <c r="L35" s="191">
        <v>1480.7</v>
      </c>
      <c r="M35" s="192">
        <v>256</v>
      </c>
      <c r="N35" s="192"/>
      <c r="O35" s="193">
        <f t="shared" si="2"/>
        <v>1736.7</v>
      </c>
      <c r="P35" s="192">
        <f t="shared" ref="P35" si="58">F35*0.079</f>
        <v>127.42700000000001</v>
      </c>
      <c r="Q35" s="193">
        <f t="shared" si="3"/>
        <v>2165.547</v>
      </c>
      <c r="R35" s="193">
        <f t="shared" si="4"/>
        <v>-428.84699999999998</v>
      </c>
    </row>
    <row r="36" spans="1:18" x14ac:dyDescent="0.25">
      <c r="A36" s="261"/>
      <c r="B36" s="263"/>
      <c r="C36" s="137" t="s">
        <v>168</v>
      </c>
      <c r="D36" s="191">
        <v>1484.39</v>
      </c>
      <c r="E36" s="192"/>
      <c r="F36" s="191">
        <v>1484.39</v>
      </c>
      <c r="G36" s="194">
        <f t="shared" ref="G36" si="59">MAX(F35:F36)</f>
        <v>1613</v>
      </c>
      <c r="H36" s="192">
        <v>989</v>
      </c>
      <c r="I36" s="191">
        <v>571.87</v>
      </c>
      <c r="J36" s="193">
        <f t="shared" si="0"/>
        <v>1067.2600000000002</v>
      </c>
      <c r="K36" s="193">
        <f t="shared" si="1"/>
        <v>1195.8699999999999</v>
      </c>
      <c r="L36" s="191">
        <v>1657.1</v>
      </c>
      <c r="M36" s="192">
        <v>242</v>
      </c>
      <c r="N36" s="192"/>
      <c r="O36" s="193">
        <f t="shared" si="2"/>
        <v>1899.1</v>
      </c>
      <c r="P36" s="192">
        <f t="shared" ref="P36" si="60">F36*0.184</f>
        <v>273.12776000000002</v>
      </c>
      <c r="Q36" s="193">
        <f t="shared" si="3"/>
        <v>1340.3877600000003</v>
      </c>
      <c r="R36" s="193">
        <f t="shared" si="4"/>
        <v>558.71223999999961</v>
      </c>
    </row>
    <row r="37" spans="1:18" x14ac:dyDescent="0.25">
      <c r="A37" s="260" t="s">
        <v>101</v>
      </c>
      <c r="B37" s="262">
        <f>REPORTYEAR+15</f>
        <v>2039</v>
      </c>
      <c r="C37" s="138" t="s">
        <v>167</v>
      </c>
      <c r="D37" s="191">
        <v>1628.17</v>
      </c>
      <c r="E37" s="192"/>
      <c r="F37" s="191">
        <v>1628.17</v>
      </c>
      <c r="G37" s="192">
        <f t="shared" ref="G37" si="61">MAX(F37:F38)</f>
        <v>1628.17</v>
      </c>
      <c r="H37" s="192">
        <v>397</v>
      </c>
      <c r="I37" s="191">
        <v>823.9799999999999</v>
      </c>
      <c r="J37" s="193">
        <f t="shared" si="0"/>
        <v>2055.15</v>
      </c>
      <c r="K37" s="193">
        <f t="shared" si="1"/>
        <v>2055.15</v>
      </c>
      <c r="L37" s="191">
        <v>1480.7</v>
      </c>
      <c r="M37" s="192">
        <v>256</v>
      </c>
      <c r="N37" s="192"/>
      <c r="O37" s="193">
        <f>L37+M37-N37</f>
        <v>1736.7</v>
      </c>
      <c r="P37" s="192">
        <f t="shared" ref="P37" si="62">F37*0.079</f>
        <v>128.62542999999999</v>
      </c>
      <c r="Q37" s="193">
        <f t="shared" si="3"/>
        <v>2183.7754300000001</v>
      </c>
      <c r="R37" s="193">
        <f t="shared" si="4"/>
        <v>-447.0754300000001</v>
      </c>
    </row>
    <row r="38" spans="1:18" x14ac:dyDescent="0.25">
      <c r="A38" s="261"/>
      <c r="B38" s="263"/>
      <c r="C38" s="137" t="s">
        <v>168</v>
      </c>
      <c r="D38" s="191">
        <v>1493.91</v>
      </c>
      <c r="E38" s="192"/>
      <c r="F38" s="191">
        <v>1493.91</v>
      </c>
      <c r="G38" s="194">
        <f t="shared" ref="G38" si="63">MAX(F37:F38)</f>
        <v>1628.17</v>
      </c>
      <c r="H38" s="192">
        <v>989</v>
      </c>
      <c r="I38" s="191">
        <v>571.64</v>
      </c>
      <c r="J38" s="193">
        <f t="shared" si="0"/>
        <v>1076.5500000000002</v>
      </c>
      <c r="K38" s="193">
        <f t="shared" si="1"/>
        <v>1210.81</v>
      </c>
      <c r="L38" s="191">
        <v>1657.1</v>
      </c>
      <c r="M38" s="192">
        <v>242</v>
      </c>
      <c r="N38" s="192"/>
      <c r="O38" s="193">
        <f t="shared" si="2"/>
        <v>1899.1</v>
      </c>
      <c r="P38" s="192">
        <f t="shared" ref="P38" si="64">F38*0.184</f>
        <v>274.87943999999999</v>
      </c>
      <c r="Q38" s="193">
        <f t="shared" si="3"/>
        <v>1351.4294400000001</v>
      </c>
      <c r="R38" s="193">
        <f t="shared" si="4"/>
        <v>547.6705599999998</v>
      </c>
    </row>
    <row r="40" spans="1:18" x14ac:dyDescent="0.25">
      <c r="B40" s="7" t="s">
        <v>59</v>
      </c>
      <c r="C40" s="20"/>
      <c r="D40" s="20"/>
      <c r="E40" s="20"/>
      <c r="F40" s="20"/>
      <c r="G40" s="20"/>
      <c r="H40" s="20"/>
      <c r="I40" s="20"/>
      <c r="J40" s="91"/>
    </row>
    <row r="41" spans="1:18" x14ac:dyDescent="0.25">
      <c r="B41" s="275"/>
      <c r="C41" s="276"/>
      <c r="D41" s="276"/>
      <c r="E41" s="276"/>
      <c r="F41" s="276"/>
      <c r="G41" s="266"/>
      <c r="H41" s="266"/>
      <c r="I41" s="266"/>
      <c r="J41" s="267"/>
    </row>
    <row r="42" spans="1:18" x14ac:dyDescent="0.25">
      <c r="B42" s="268"/>
      <c r="C42" s="269"/>
      <c r="D42" s="269"/>
      <c r="E42" s="269"/>
      <c r="F42" s="269"/>
      <c r="G42" s="269"/>
      <c r="H42" s="269"/>
      <c r="I42" s="269"/>
      <c r="J42" s="270"/>
    </row>
    <row r="43" spans="1:18" x14ac:dyDescent="0.25">
      <c r="B43" s="268"/>
      <c r="C43" s="269"/>
      <c r="D43" s="269"/>
      <c r="E43" s="269"/>
      <c r="F43" s="269"/>
      <c r="G43" s="269"/>
      <c r="H43" s="269"/>
      <c r="I43" s="269"/>
      <c r="J43" s="270"/>
    </row>
    <row r="44" spans="1:18" x14ac:dyDescent="0.25">
      <c r="B44" s="268"/>
      <c r="C44" s="269"/>
      <c r="D44" s="269"/>
      <c r="E44" s="269"/>
      <c r="F44" s="269"/>
      <c r="G44" s="269"/>
      <c r="H44" s="269"/>
      <c r="I44" s="269"/>
      <c r="J44" s="270"/>
    </row>
    <row r="45" spans="1:18" x14ac:dyDescent="0.25">
      <c r="B45" s="268"/>
      <c r="C45" s="269"/>
      <c r="D45" s="269"/>
      <c r="E45" s="269"/>
      <c r="F45" s="269"/>
      <c r="G45" s="269"/>
      <c r="H45" s="269"/>
      <c r="I45" s="269"/>
      <c r="J45" s="270"/>
    </row>
    <row r="46" spans="1:18" x14ac:dyDescent="0.25">
      <c r="B46" s="271"/>
      <c r="C46" s="272"/>
      <c r="D46" s="272"/>
      <c r="E46" s="272"/>
      <c r="F46" s="272"/>
      <c r="G46" s="272"/>
      <c r="H46" s="272"/>
      <c r="I46" s="272"/>
      <c r="J46" s="273"/>
    </row>
  </sheetData>
  <mergeCells count="33">
    <mergeCell ref="A7:A8"/>
    <mergeCell ref="A9:A10"/>
    <mergeCell ref="A11:A12"/>
    <mergeCell ref="B7:B8"/>
    <mergeCell ref="B11:B12"/>
    <mergeCell ref="B9:B10"/>
    <mergeCell ref="A29:A30"/>
    <mergeCell ref="A31:A32"/>
    <mergeCell ref="A37:A38"/>
    <mergeCell ref="A33:A34"/>
    <mergeCell ref="A35:A36"/>
    <mergeCell ref="A21:A22"/>
    <mergeCell ref="A23:A24"/>
    <mergeCell ref="A25:A26"/>
    <mergeCell ref="A27:A28"/>
    <mergeCell ref="A19:A20"/>
    <mergeCell ref="A13:A14"/>
    <mergeCell ref="A15:A16"/>
    <mergeCell ref="A17:A18"/>
    <mergeCell ref="B13:B14"/>
    <mergeCell ref="B15:B16"/>
    <mergeCell ref="B17:B18"/>
    <mergeCell ref="B19:B20"/>
    <mergeCell ref="B21:B22"/>
    <mergeCell ref="B25:B26"/>
    <mergeCell ref="B23:B24"/>
    <mergeCell ref="B27:B28"/>
    <mergeCell ref="B37:B38"/>
    <mergeCell ref="B41:J46"/>
    <mergeCell ref="B29:B30"/>
    <mergeCell ref="B31:B32"/>
    <mergeCell ref="B33:B34"/>
    <mergeCell ref="B35:B36"/>
  </mergeCells>
  <phoneticPr fontId="0" type="noConversion"/>
  <pageMargins left="0.55000000000000004" right="0.55000000000000004" top="0.55000000000000004" bottom="0.3" header="0.3" footer="0.3"/>
  <pageSetup scale="78" fitToWidth="3"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I29"/>
  <sheetViews>
    <sheetView zoomScale="90" zoomScaleNormal="90" workbookViewId="0">
      <pane xSplit="2" ySplit="5" topLeftCell="C6" activePane="bottomRight" state="frozen"/>
      <selection pane="topRight"/>
      <selection pane="bottomLeft"/>
      <selection pane="bottomRight" activeCell="O13" sqref="O13"/>
    </sheetView>
  </sheetViews>
  <sheetFormatPr defaultRowHeight="13.2" x14ac:dyDescent="0.25"/>
  <cols>
    <col min="1" max="1" width="12.6640625" customWidth="1"/>
    <col min="2" max="2" width="6.6640625" customWidth="1"/>
    <col min="3" max="4" width="25.6640625" customWidth="1"/>
  </cols>
  <sheetData>
    <row r="1" spans="1:9" ht="17.399999999999999" x14ac:dyDescent="0.3">
      <c r="A1" s="35" t="s">
        <v>71</v>
      </c>
    </row>
    <row r="2" spans="1:9" ht="18" customHeight="1" x14ac:dyDescent="0.3">
      <c r="A2" s="35" t="str">
        <f>"CY "&amp;REPORTYEAR&amp;""</f>
        <v>CY 2024</v>
      </c>
      <c r="F2" s="173" t="s">
        <v>25</v>
      </c>
      <c r="I2" s="173" t="s">
        <v>25</v>
      </c>
    </row>
    <row r="3" spans="1:9" x14ac:dyDescent="0.25">
      <c r="A3" s="152" t="s">
        <v>197</v>
      </c>
      <c r="B3" s="112"/>
      <c r="C3" s="112"/>
      <c r="D3" s="105" t="s">
        <v>164</v>
      </c>
    </row>
    <row r="5" spans="1:9" x14ac:dyDescent="0.25">
      <c r="C5" s="125" t="s">
        <v>198</v>
      </c>
      <c r="D5" s="125" t="s">
        <v>199</v>
      </c>
    </row>
    <row r="6" spans="1:9" ht="25.5" customHeight="1" x14ac:dyDescent="0.25">
      <c r="A6" s="135" t="s">
        <v>84</v>
      </c>
      <c r="B6" s="72">
        <f>REPORTYEAR</f>
        <v>2024</v>
      </c>
      <c r="C6" s="205"/>
      <c r="D6" s="205"/>
    </row>
    <row r="7" spans="1:9" ht="25.5" customHeight="1" x14ac:dyDescent="0.25">
      <c r="A7" s="135" t="s">
        <v>87</v>
      </c>
      <c r="B7" s="72">
        <f>REPORTYEAR+1</f>
        <v>2025</v>
      </c>
      <c r="C7" s="205"/>
      <c r="D7" s="205">
        <v>6</v>
      </c>
    </row>
    <row r="8" spans="1:9" ht="26.4" x14ac:dyDescent="0.25">
      <c r="A8" s="135" t="s">
        <v>131</v>
      </c>
      <c r="B8" s="72">
        <f>REPORTYEAR+2</f>
        <v>2026</v>
      </c>
      <c r="C8" s="205">
        <v>228</v>
      </c>
      <c r="D8" s="205"/>
    </row>
    <row r="9" spans="1:9" ht="25.5" customHeight="1" x14ac:dyDescent="0.25">
      <c r="A9" s="135" t="s">
        <v>132</v>
      </c>
      <c r="B9" s="72">
        <f>REPORTYEAR+3</f>
        <v>2027</v>
      </c>
      <c r="C9" s="205">
        <v>159</v>
      </c>
      <c r="D9" s="205">
        <v>99</v>
      </c>
    </row>
    <row r="10" spans="1:9" ht="26.4" x14ac:dyDescent="0.25">
      <c r="A10" s="135" t="s">
        <v>133</v>
      </c>
      <c r="B10" s="72">
        <f>REPORTYEAR+4</f>
        <v>2028</v>
      </c>
      <c r="C10" s="205">
        <v>700</v>
      </c>
      <c r="D10" s="205"/>
    </row>
    <row r="11" spans="1:9" ht="26.4" x14ac:dyDescent="0.25">
      <c r="A11" s="135" t="s">
        <v>134</v>
      </c>
      <c r="B11" s="72">
        <f>REPORTYEAR+5</f>
        <v>2029</v>
      </c>
      <c r="C11" s="187"/>
      <c r="D11" s="187"/>
    </row>
    <row r="12" spans="1:9" ht="26.4" x14ac:dyDescent="0.25">
      <c r="A12" s="135" t="s">
        <v>135</v>
      </c>
      <c r="B12" s="72">
        <f>REPORTYEAR+6</f>
        <v>2030</v>
      </c>
      <c r="C12" s="187"/>
      <c r="D12" s="187"/>
    </row>
    <row r="13" spans="1:9" ht="26.4" x14ac:dyDescent="0.25">
      <c r="A13" s="135" t="s">
        <v>136</v>
      </c>
      <c r="B13" s="72">
        <f>REPORTYEAR+7</f>
        <v>2031</v>
      </c>
      <c r="C13" s="187"/>
      <c r="D13" s="187"/>
      <c r="E13" s="93"/>
    </row>
    <row r="14" spans="1:9" ht="26.4" x14ac:dyDescent="0.25">
      <c r="A14" s="135" t="s">
        <v>137</v>
      </c>
      <c r="B14" s="72">
        <f>REPORTYEAR+8</f>
        <v>2032</v>
      </c>
      <c r="C14" s="187"/>
      <c r="D14" s="187"/>
    </row>
    <row r="15" spans="1:9" ht="26.4" x14ac:dyDescent="0.25">
      <c r="A15" s="135" t="s">
        <v>138</v>
      </c>
      <c r="B15" s="72">
        <f>REPORTYEAR+9</f>
        <v>2033</v>
      </c>
      <c r="C15" s="187"/>
      <c r="D15" s="187"/>
    </row>
    <row r="16" spans="1:9" ht="26.4" x14ac:dyDescent="0.25">
      <c r="A16" s="135" t="s">
        <v>139</v>
      </c>
      <c r="B16" s="72">
        <f>REPORTYEAR+10</f>
        <v>2034</v>
      </c>
      <c r="C16" s="187"/>
      <c r="D16" s="187"/>
    </row>
    <row r="17" spans="1:6" ht="26.4" x14ac:dyDescent="0.25">
      <c r="A17" s="135" t="s">
        <v>140</v>
      </c>
      <c r="B17" s="72">
        <f>REPORTYEAR+11</f>
        <v>2035</v>
      </c>
      <c r="C17" s="187"/>
      <c r="D17" s="187"/>
    </row>
    <row r="18" spans="1:6" ht="26.4" x14ac:dyDescent="0.25">
      <c r="A18" s="135" t="s">
        <v>141</v>
      </c>
      <c r="B18" s="72">
        <f>REPORTYEAR+12</f>
        <v>2036</v>
      </c>
      <c r="C18" s="187"/>
      <c r="D18" s="187">
        <v>100</v>
      </c>
    </row>
    <row r="19" spans="1:6" ht="26.4" x14ac:dyDescent="0.25">
      <c r="A19" s="135" t="s">
        <v>142</v>
      </c>
      <c r="B19" s="72">
        <f>REPORTYEAR+13</f>
        <v>2037</v>
      </c>
      <c r="C19" s="187"/>
      <c r="D19" s="187"/>
    </row>
    <row r="20" spans="1:6" ht="26.4" x14ac:dyDescent="0.25">
      <c r="A20" s="135" t="s">
        <v>143</v>
      </c>
      <c r="B20" s="72">
        <f>REPORTYEAR+14</f>
        <v>2038</v>
      </c>
      <c r="C20" s="187"/>
      <c r="D20" s="187"/>
    </row>
    <row r="21" spans="1:6" ht="26.4" x14ac:dyDescent="0.25">
      <c r="A21" s="135" t="s">
        <v>144</v>
      </c>
      <c r="B21" s="72">
        <f>REPORTYEAR+15</f>
        <v>2039</v>
      </c>
      <c r="C21" s="187"/>
      <c r="D21" s="187"/>
    </row>
    <row r="23" spans="1:6" x14ac:dyDescent="0.25">
      <c r="B23" s="12" t="s">
        <v>59</v>
      </c>
      <c r="C23" s="20"/>
      <c r="D23" s="20"/>
      <c r="E23" s="20"/>
      <c r="F23" s="91"/>
    </row>
    <row r="24" spans="1:6" x14ac:dyDescent="0.25">
      <c r="B24" s="275"/>
      <c r="C24" s="276"/>
      <c r="D24" s="276"/>
      <c r="E24" s="276"/>
      <c r="F24" s="300"/>
    </row>
    <row r="25" spans="1:6" x14ac:dyDescent="0.25">
      <c r="B25" s="301"/>
      <c r="C25" s="302"/>
      <c r="D25" s="302"/>
      <c r="E25" s="302"/>
      <c r="F25" s="303"/>
    </row>
    <row r="26" spans="1:6" x14ac:dyDescent="0.25">
      <c r="B26" s="139"/>
      <c r="C26" s="140"/>
      <c r="D26" s="140"/>
      <c r="E26" s="140"/>
      <c r="F26" s="141"/>
    </row>
    <row r="27" spans="1:6" x14ac:dyDescent="0.25">
      <c r="B27" s="139"/>
      <c r="C27" s="140"/>
      <c r="D27" s="140"/>
      <c r="E27" s="140"/>
      <c r="F27" s="141"/>
    </row>
    <row r="28" spans="1:6" x14ac:dyDescent="0.25">
      <c r="B28" s="139"/>
      <c r="C28" s="140"/>
      <c r="D28" s="140"/>
      <c r="E28" s="140"/>
      <c r="F28" s="141"/>
    </row>
    <row r="29" spans="1:6" x14ac:dyDescent="0.25">
      <c r="B29" s="142"/>
      <c r="C29" s="143"/>
      <c r="D29" s="143"/>
      <c r="E29" s="143"/>
      <c r="F29" s="144"/>
    </row>
  </sheetData>
  <mergeCells count="2">
    <mergeCell ref="B24:F24"/>
    <mergeCell ref="B25:F25"/>
  </mergeCells>
  <phoneticPr fontId="0" type="noConversion"/>
  <pageMargins left="0.55000000000000004" right="0.55000000000000004" top="0.55000000000000004" bottom="0.3" header="0.3" footer="0.3"/>
  <pageSetup scale="95"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P60"/>
  <sheetViews>
    <sheetView zoomScale="90" zoomScaleNormal="90" workbookViewId="0">
      <pane xSplit="2" ySplit="9" topLeftCell="C10" activePane="bottomRight" state="frozen"/>
      <selection pane="topRight"/>
      <selection pane="bottomLeft"/>
      <selection pane="bottomRight" activeCell="P16" sqref="P16"/>
    </sheetView>
  </sheetViews>
  <sheetFormatPr defaultRowHeight="13.2" x14ac:dyDescent="0.25"/>
  <cols>
    <col min="1" max="1" width="12.6640625" customWidth="1"/>
    <col min="2" max="2" width="6.6640625" customWidth="1"/>
    <col min="3" max="10" width="16.6640625" style="82" customWidth="1"/>
    <col min="11" max="14" width="16.6640625" customWidth="1"/>
    <col min="15" max="15" width="14.44140625" customWidth="1"/>
    <col min="16" max="16" width="13.33203125" customWidth="1"/>
  </cols>
  <sheetData>
    <row r="1" spans="1:16" ht="17.399999999999999" x14ac:dyDescent="0.3">
      <c r="A1" s="35" t="s">
        <v>71</v>
      </c>
      <c r="M1" s="173" t="s">
        <v>25</v>
      </c>
      <c r="N1" s="173" t="s">
        <v>25</v>
      </c>
    </row>
    <row r="2" spans="1:16" ht="18" customHeight="1" x14ac:dyDescent="0.3">
      <c r="A2" s="35" t="str">
        <f>"CY "&amp;REPORTYEAR&amp;""</f>
        <v>CY 2024</v>
      </c>
    </row>
    <row r="3" spans="1:16" x14ac:dyDescent="0.25">
      <c r="A3" s="152" t="s">
        <v>200</v>
      </c>
      <c r="B3" s="112"/>
      <c r="C3" s="113"/>
      <c r="D3" s="113"/>
      <c r="E3" s="113"/>
    </row>
    <row r="5" spans="1:16" x14ac:dyDescent="0.25">
      <c r="C5" s="119" t="s">
        <v>201</v>
      </c>
      <c r="D5" s="119"/>
      <c r="E5" s="119"/>
      <c r="F5" s="119"/>
      <c r="G5" s="119"/>
      <c r="H5" s="119"/>
    </row>
    <row r="6" spans="1:16" ht="15" customHeight="1" x14ac:dyDescent="0.25">
      <c r="C6" s="304" t="s">
        <v>202</v>
      </c>
      <c r="D6" s="305"/>
      <c r="E6" s="304" t="s">
        <v>203</v>
      </c>
      <c r="F6" s="305"/>
      <c r="G6" s="304" t="s">
        <v>204</v>
      </c>
      <c r="H6" s="305"/>
      <c r="I6" s="304" t="s">
        <v>205</v>
      </c>
      <c r="J6" s="305"/>
      <c r="K6" s="304" t="s">
        <v>206</v>
      </c>
      <c r="L6" s="305"/>
      <c r="M6" s="304" t="s">
        <v>207</v>
      </c>
      <c r="N6" s="305"/>
    </row>
    <row r="7" spans="1:16" ht="15" customHeight="1" x14ac:dyDescent="0.25">
      <c r="C7" s="206" t="s">
        <v>208</v>
      </c>
      <c r="D7" s="207" t="s">
        <v>209</v>
      </c>
      <c r="E7" s="206" t="s">
        <v>208</v>
      </c>
      <c r="F7" s="207" t="s">
        <v>210</v>
      </c>
      <c r="G7" s="206" t="s">
        <v>208</v>
      </c>
      <c r="H7" s="207" t="s">
        <v>211</v>
      </c>
      <c r="I7" s="102" t="s">
        <v>208</v>
      </c>
      <c r="J7" s="103"/>
      <c r="K7" s="102" t="s">
        <v>208</v>
      </c>
      <c r="L7" s="103"/>
      <c r="M7" s="102" t="s">
        <v>208</v>
      </c>
      <c r="N7" s="103"/>
    </row>
    <row r="8" spans="1:16" ht="15" customHeight="1" x14ac:dyDescent="0.25">
      <c r="C8" s="206" t="s">
        <v>212</v>
      </c>
      <c r="D8" s="207" t="s">
        <v>213</v>
      </c>
      <c r="E8" s="206" t="s">
        <v>212</v>
      </c>
      <c r="F8" s="207" t="s">
        <v>214</v>
      </c>
      <c r="G8" s="206" t="s">
        <v>212</v>
      </c>
      <c r="H8" s="207" t="s">
        <v>215</v>
      </c>
      <c r="I8" s="102" t="s">
        <v>212</v>
      </c>
      <c r="J8" s="103"/>
      <c r="K8" s="102" t="s">
        <v>212</v>
      </c>
      <c r="L8" s="103"/>
      <c r="M8" s="102" t="s">
        <v>212</v>
      </c>
      <c r="N8" s="103"/>
    </row>
    <row r="9" spans="1:16" ht="26.4" x14ac:dyDescent="0.25">
      <c r="C9" s="208" t="s">
        <v>216</v>
      </c>
      <c r="D9" s="208" t="s">
        <v>217</v>
      </c>
      <c r="E9" s="208" t="s">
        <v>216</v>
      </c>
      <c r="F9" s="208" t="s">
        <v>217</v>
      </c>
      <c r="G9" s="208" t="s">
        <v>216</v>
      </c>
      <c r="H9" s="208" t="s">
        <v>217</v>
      </c>
      <c r="I9" s="117" t="s">
        <v>216</v>
      </c>
      <c r="J9" s="117" t="s">
        <v>218</v>
      </c>
      <c r="K9" s="117" t="s">
        <v>216</v>
      </c>
      <c r="L9" s="117" t="s">
        <v>218</v>
      </c>
      <c r="M9" s="117" t="s">
        <v>216</v>
      </c>
      <c r="N9" s="117" t="s">
        <v>218</v>
      </c>
    </row>
    <row r="10" spans="1:16" ht="25.5" customHeight="1" x14ac:dyDescent="0.25">
      <c r="A10" s="135" t="s">
        <v>84</v>
      </c>
      <c r="B10" s="72">
        <f>REPORTYEAR</f>
        <v>2024</v>
      </c>
      <c r="C10" s="209">
        <v>102714</v>
      </c>
      <c r="D10" s="209">
        <v>16115</v>
      </c>
      <c r="E10" s="209">
        <v>6486028</v>
      </c>
      <c r="F10" s="209">
        <v>416015</v>
      </c>
      <c r="G10" s="207">
        <v>406</v>
      </c>
      <c r="H10" s="209">
        <v>3044</v>
      </c>
      <c r="I10" s="187"/>
      <c r="J10" s="187"/>
      <c r="K10" s="187"/>
      <c r="L10" s="187"/>
      <c r="M10" s="187"/>
      <c r="N10" s="187"/>
      <c r="O10" s="82"/>
      <c r="P10" s="82"/>
    </row>
    <row r="11" spans="1:16" ht="25.5" customHeight="1" x14ac:dyDescent="0.25">
      <c r="A11" s="135" t="s">
        <v>87</v>
      </c>
      <c r="B11" s="72">
        <f>REPORTYEAR+1</f>
        <v>2025</v>
      </c>
      <c r="C11" s="209">
        <v>176943</v>
      </c>
      <c r="D11" s="209">
        <v>24486</v>
      </c>
      <c r="E11" s="209">
        <v>6636328</v>
      </c>
      <c r="F11" s="209">
        <v>437582</v>
      </c>
      <c r="G11" s="207">
        <v>72</v>
      </c>
      <c r="H11" s="209">
        <v>1000</v>
      </c>
      <c r="I11" s="187"/>
      <c r="J11" s="187"/>
      <c r="K11" s="187"/>
      <c r="L11" s="187"/>
      <c r="M11" s="187"/>
      <c r="N11" s="187"/>
      <c r="O11" s="82"/>
      <c r="P11" s="82"/>
    </row>
    <row r="12" spans="1:16" ht="25.5" customHeight="1" x14ac:dyDescent="0.25">
      <c r="A12" s="135" t="s">
        <v>131</v>
      </c>
      <c r="B12" s="72">
        <f>REPORTYEAR+2</f>
        <v>2026</v>
      </c>
      <c r="C12" s="209">
        <v>176943</v>
      </c>
      <c r="D12" s="209">
        <v>24486</v>
      </c>
      <c r="E12" s="209">
        <v>6636328</v>
      </c>
      <c r="F12" s="209">
        <v>437582</v>
      </c>
      <c r="G12" s="207">
        <v>72</v>
      </c>
      <c r="H12" s="209">
        <v>1000</v>
      </c>
      <c r="I12" s="187"/>
      <c r="J12" s="187"/>
      <c r="K12" s="187"/>
      <c r="L12" s="187"/>
      <c r="M12" s="187"/>
      <c r="N12" s="187"/>
      <c r="O12" s="82"/>
      <c r="P12" s="82"/>
    </row>
    <row r="13" spans="1:16" ht="26.4" x14ac:dyDescent="0.25">
      <c r="A13" s="135" t="s">
        <v>132</v>
      </c>
      <c r="B13" s="72">
        <f>REPORTYEAR+3</f>
        <v>2027</v>
      </c>
      <c r="C13" s="210" t="s">
        <v>219</v>
      </c>
      <c r="D13" s="207" t="s">
        <v>220</v>
      </c>
      <c r="E13" s="209">
        <v>6636328</v>
      </c>
      <c r="F13" s="209">
        <v>437582</v>
      </c>
      <c r="G13" s="207">
        <v>72</v>
      </c>
      <c r="H13" s="209">
        <v>1000</v>
      </c>
      <c r="I13" s="187"/>
      <c r="J13" s="187"/>
      <c r="K13" s="187"/>
      <c r="L13" s="187"/>
      <c r="M13" s="187"/>
      <c r="N13" s="187"/>
      <c r="O13" s="82"/>
      <c r="P13" s="82"/>
    </row>
    <row r="14" spans="1:16" ht="26.4" x14ac:dyDescent="0.25">
      <c r="A14" s="135" t="s">
        <v>133</v>
      </c>
      <c r="B14" s="72">
        <f>REPORTYEAR+4</f>
        <v>2028</v>
      </c>
      <c r="C14" s="210" t="s">
        <v>219</v>
      </c>
      <c r="D14" s="207" t="s">
        <v>220</v>
      </c>
      <c r="E14" s="209">
        <v>6636328</v>
      </c>
      <c r="F14" s="209">
        <v>437582</v>
      </c>
      <c r="G14" s="207">
        <v>72</v>
      </c>
      <c r="H14" s="209">
        <v>1000</v>
      </c>
      <c r="I14" s="187"/>
      <c r="J14" s="187"/>
      <c r="K14" s="187"/>
      <c r="L14" s="187"/>
      <c r="M14" s="187"/>
      <c r="N14" s="187"/>
      <c r="O14" s="82"/>
      <c r="P14" s="82"/>
    </row>
    <row r="15" spans="1:16" ht="26.4" x14ac:dyDescent="0.25">
      <c r="A15" s="135" t="s">
        <v>134</v>
      </c>
      <c r="B15" s="72">
        <f>REPORTYEAR+5</f>
        <v>2029</v>
      </c>
      <c r="C15" s="210" t="s">
        <v>219</v>
      </c>
      <c r="D15" s="207" t="s">
        <v>220</v>
      </c>
      <c r="E15" s="209">
        <v>6636328</v>
      </c>
      <c r="F15" s="209">
        <v>437582</v>
      </c>
      <c r="G15" s="207">
        <v>72</v>
      </c>
      <c r="H15" s="209">
        <v>1000</v>
      </c>
      <c r="I15" s="187"/>
      <c r="J15" s="187"/>
      <c r="K15" s="187"/>
      <c r="L15" s="187"/>
      <c r="M15" s="187"/>
      <c r="N15" s="187"/>
      <c r="O15" s="82"/>
      <c r="P15" s="82"/>
    </row>
    <row r="16" spans="1:16" ht="26.4" x14ac:dyDescent="0.25">
      <c r="A16" s="135" t="s">
        <v>135</v>
      </c>
      <c r="B16" s="72">
        <f>REPORTYEAR+6</f>
        <v>2030</v>
      </c>
      <c r="C16" s="210" t="s">
        <v>219</v>
      </c>
      <c r="D16" s="207" t="s">
        <v>220</v>
      </c>
      <c r="E16" s="209">
        <v>6636328</v>
      </c>
      <c r="F16" s="209">
        <v>437582</v>
      </c>
      <c r="G16" s="207">
        <v>72</v>
      </c>
      <c r="H16" s="209">
        <v>1000</v>
      </c>
      <c r="I16" s="187"/>
      <c r="J16" s="187"/>
      <c r="K16" s="187"/>
      <c r="L16" s="187"/>
      <c r="M16" s="187"/>
      <c r="N16" s="187"/>
      <c r="O16" s="82"/>
      <c r="P16" s="82"/>
    </row>
    <row r="17" spans="1:16" ht="26.4" x14ac:dyDescent="0.25">
      <c r="A17" s="135" t="s">
        <v>136</v>
      </c>
      <c r="B17" s="72">
        <f>REPORTYEAR+7</f>
        <v>2031</v>
      </c>
      <c r="C17" s="210" t="s">
        <v>219</v>
      </c>
      <c r="D17" s="207" t="s">
        <v>220</v>
      </c>
      <c r="E17" s="209">
        <v>6636328</v>
      </c>
      <c r="F17" s="209">
        <v>437582</v>
      </c>
      <c r="G17" s="207">
        <v>72</v>
      </c>
      <c r="H17" s="209">
        <v>1000</v>
      </c>
      <c r="I17" s="187"/>
      <c r="J17" s="187"/>
      <c r="K17" s="187"/>
      <c r="L17" s="187"/>
      <c r="M17" s="187"/>
      <c r="N17" s="187"/>
      <c r="O17" s="82"/>
      <c r="P17" s="82"/>
    </row>
    <row r="18" spans="1:16" ht="26.4" x14ac:dyDescent="0.25">
      <c r="A18" s="135" t="s">
        <v>137</v>
      </c>
      <c r="B18" s="72">
        <f>REPORTYEAR+8</f>
        <v>2032</v>
      </c>
      <c r="C18" s="210" t="s">
        <v>219</v>
      </c>
      <c r="D18" s="207" t="s">
        <v>220</v>
      </c>
      <c r="E18" s="209">
        <v>6636328</v>
      </c>
      <c r="F18" s="209">
        <v>437582</v>
      </c>
      <c r="G18" s="207">
        <v>72</v>
      </c>
      <c r="H18" s="209">
        <v>1000</v>
      </c>
      <c r="I18" s="187"/>
      <c r="J18" s="187"/>
      <c r="K18" s="187"/>
      <c r="L18" s="187"/>
      <c r="M18" s="187"/>
      <c r="N18" s="187"/>
      <c r="O18" s="82"/>
      <c r="P18" s="82"/>
    </row>
    <row r="19" spans="1:16" ht="26.4" x14ac:dyDescent="0.25">
      <c r="A19" s="135" t="s">
        <v>138</v>
      </c>
      <c r="B19" s="72">
        <f>REPORTYEAR+9</f>
        <v>2033</v>
      </c>
      <c r="C19" s="210" t="s">
        <v>219</v>
      </c>
      <c r="D19" s="207" t="s">
        <v>220</v>
      </c>
      <c r="E19" s="209">
        <v>6636328</v>
      </c>
      <c r="F19" s="209">
        <v>437582</v>
      </c>
      <c r="G19" s="207">
        <v>72</v>
      </c>
      <c r="H19" s="209">
        <v>1000</v>
      </c>
      <c r="I19" s="187"/>
      <c r="J19" s="187"/>
      <c r="K19" s="187"/>
      <c r="L19" s="187"/>
      <c r="M19" s="187"/>
      <c r="N19" s="187"/>
      <c r="O19" s="82"/>
      <c r="P19" s="82"/>
    </row>
    <row r="20" spans="1:16" ht="26.4" x14ac:dyDescent="0.25">
      <c r="A20" s="135" t="s">
        <v>139</v>
      </c>
      <c r="B20" s="72">
        <f>REPORTYEAR+10</f>
        <v>2034</v>
      </c>
      <c r="C20" s="210" t="s">
        <v>219</v>
      </c>
      <c r="D20" s="207" t="s">
        <v>220</v>
      </c>
      <c r="E20" s="209">
        <v>6636328</v>
      </c>
      <c r="F20" s="209">
        <v>437582</v>
      </c>
      <c r="G20" s="207">
        <v>72</v>
      </c>
      <c r="H20" s="209">
        <v>1000</v>
      </c>
      <c r="I20" s="187"/>
      <c r="J20" s="187"/>
      <c r="K20" s="187"/>
      <c r="L20" s="187"/>
      <c r="M20" s="187"/>
      <c r="N20" s="187"/>
      <c r="O20" s="82"/>
      <c r="P20" s="82"/>
    </row>
    <row r="21" spans="1:16" ht="26.4" x14ac:dyDescent="0.25">
      <c r="A21" s="135" t="s">
        <v>140</v>
      </c>
      <c r="B21" s="72">
        <f>REPORTYEAR+11</f>
        <v>2035</v>
      </c>
      <c r="C21" s="210" t="s">
        <v>219</v>
      </c>
      <c r="D21" s="207" t="s">
        <v>220</v>
      </c>
      <c r="E21" s="209">
        <v>6636328</v>
      </c>
      <c r="F21" s="209">
        <v>437582</v>
      </c>
      <c r="G21" s="207">
        <v>72</v>
      </c>
      <c r="H21" s="209">
        <v>1000</v>
      </c>
      <c r="I21" s="187"/>
      <c r="J21" s="187"/>
      <c r="K21" s="187"/>
      <c r="L21" s="187"/>
      <c r="M21" s="187"/>
      <c r="N21" s="187"/>
      <c r="O21" s="82"/>
      <c r="P21" s="82"/>
    </row>
    <row r="22" spans="1:16" ht="26.4" x14ac:dyDescent="0.25">
      <c r="A22" s="135" t="s">
        <v>141</v>
      </c>
      <c r="B22" s="72">
        <f>REPORTYEAR+12</f>
        <v>2036</v>
      </c>
      <c r="C22" s="210" t="s">
        <v>219</v>
      </c>
      <c r="D22" s="207" t="s">
        <v>220</v>
      </c>
      <c r="E22" s="209">
        <v>6636328</v>
      </c>
      <c r="F22" s="209">
        <v>437582</v>
      </c>
      <c r="G22" s="207">
        <v>72</v>
      </c>
      <c r="H22" s="209">
        <v>1000</v>
      </c>
      <c r="I22" s="187"/>
      <c r="J22" s="187"/>
      <c r="K22" s="187"/>
      <c r="L22" s="187"/>
      <c r="M22" s="187"/>
      <c r="N22" s="187"/>
      <c r="O22" s="82"/>
      <c r="P22" s="82"/>
    </row>
    <row r="23" spans="1:16" ht="26.4" x14ac:dyDescent="0.25">
      <c r="A23" s="135" t="s">
        <v>142</v>
      </c>
      <c r="B23" s="72">
        <f>REPORTYEAR+13</f>
        <v>2037</v>
      </c>
      <c r="C23" s="210" t="s">
        <v>219</v>
      </c>
      <c r="D23" s="207" t="s">
        <v>220</v>
      </c>
      <c r="E23" s="209">
        <v>6636328</v>
      </c>
      <c r="F23" s="209">
        <v>437582</v>
      </c>
      <c r="G23" s="207">
        <v>72</v>
      </c>
      <c r="H23" s="209">
        <v>1000</v>
      </c>
      <c r="I23" s="187"/>
      <c r="J23" s="187"/>
      <c r="K23" s="187"/>
      <c r="L23" s="187"/>
      <c r="M23" s="187"/>
      <c r="N23" s="187"/>
      <c r="O23" s="82"/>
      <c r="P23" s="82"/>
    </row>
    <row r="24" spans="1:16" ht="26.4" x14ac:dyDescent="0.25">
      <c r="A24" s="135" t="s">
        <v>143</v>
      </c>
      <c r="B24" s="72">
        <f>REPORTYEAR+14</f>
        <v>2038</v>
      </c>
      <c r="C24" s="210" t="s">
        <v>219</v>
      </c>
      <c r="D24" s="207" t="s">
        <v>220</v>
      </c>
      <c r="E24" s="209">
        <v>6636328</v>
      </c>
      <c r="F24" s="209">
        <v>437582</v>
      </c>
      <c r="G24" s="207">
        <v>72</v>
      </c>
      <c r="H24" s="209">
        <v>1000</v>
      </c>
      <c r="I24" s="187"/>
      <c r="J24" s="187"/>
      <c r="K24" s="187"/>
      <c r="L24" s="187"/>
      <c r="M24" s="187"/>
      <c r="N24" s="187"/>
      <c r="O24" s="82"/>
      <c r="P24" s="82"/>
    </row>
    <row r="25" spans="1:16" ht="26.4" x14ac:dyDescent="0.25">
      <c r="A25" s="135" t="s">
        <v>144</v>
      </c>
      <c r="B25" s="72">
        <f>REPORTYEAR+15</f>
        <v>2039</v>
      </c>
      <c r="C25" s="210" t="s">
        <v>219</v>
      </c>
      <c r="D25" s="207" t="s">
        <v>220</v>
      </c>
      <c r="E25" s="209">
        <v>6636328</v>
      </c>
      <c r="F25" s="209">
        <v>437582</v>
      </c>
      <c r="G25" s="207">
        <v>72</v>
      </c>
      <c r="H25" s="209">
        <v>1000</v>
      </c>
      <c r="I25" s="187"/>
      <c r="J25" s="187"/>
      <c r="K25" s="187"/>
      <c r="L25" s="187"/>
      <c r="M25" s="187"/>
      <c r="N25" s="187"/>
      <c r="O25" s="82"/>
      <c r="P25" s="82"/>
    </row>
    <row r="27" spans="1:16" x14ac:dyDescent="0.25">
      <c r="C27" s="159" t="s">
        <v>221</v>
      </c>
      <c r="D27" s="222"/>
      <c r="E27" s="222"/>
      <c r="F27" s="222"/>
      <c r="G27" s="222"/>
      <c r="H27" s="222"/>
    </row>
    <row r="28" spans="1:16" x14ac:dyDescent="0.25">
      <c r="C28" s="82" t="s">
        <v>222</v>
      </c>
      <c r="E28" s="82" t="s">
        <v>223</v>
      </c>
      <c r="H28" s="126" t="s">
        <v>224</v>
      </c>
    </row>
    <row r="29" spans="1:16" x14ac:dyDescent="0.25">
      <c r="C29" s="126" t="s">
        <v>225</v>
      </c>
      <c r="E29" s="82" t="s">
        <v>226</v>
      </c>
      <c r="H29" s="82" t="s">
        <v>227</v>
      </c>
    </row>
    <row r="30" spans="1:16" x14ac:dyDescent="0.25">
      <c r="C30" s="82" t="s">
        <v>228</v>
      </c>
      <c r="E30" s="82" t="s">
        <v>229</v>
      </c>
      <c r="H30" s="82" t="s">
        <v>230</v>
      </c>
    </row>
    <row r="31" spans="1:16" x14ac:dyDescent="0.25">
      <c r="C31" s="126" t="s">
        <v>231</v>
      </c>
      <c r="E31" s="82" t="s">
        <v>232</v>
      </c>
      <c r="H31" s="82" t="s">
        <v>233</v>
      </c>
    </row>
    <row r="32" spans="1:16" x14ac:dyDescent="0.25">
      <c r="C32" s="126" t="s">
        <v>234</v>
      </c>
      <c r="E32" s="82" t="s">
        <v>235</v>
      </c>
    </row>
    <row r="33" spans="2:10" x14ac:dyDescent="0.25">
      <c r="C33" s="82" t="s">
        <v>236</v>
      </c>
      <c r="E33" s="82" t="s">
        <v>237</v>
      </c>
    </row>
    <row r="35" spans="2:10" x14ac:dyDescent="0.25">
      <c r="B35" s="12" t="s">
        <v>59</v>
      </c>
      <c r="C35" s="84"/>
      <c r="D35" s="84"/>
      <c r="E35" s="84"/>
      <c r="F35" s="84"/>
      <c r="G35" s="84"/>
      <c r="H35" s="84"/>
      <c r="I35" s="84"/>
      <c r="J35" s="90"/>
    </row>
    <row r="36" spans="2:10" x14ac:dyDescent="0.25">
      <c r="B36" s="306"/>
      <c r="C36" s="307"/>
      <c r="D36" s="307"/>
      <c r="E36" s="307"/>
      <c r="F36" s="307"/>
      <c r="G36" s="292"/>
      <c r="H36" s="292"/>
      <c r="I36" s="292"/>
      <c r="J36" s="293"/>
    </row>
    <row r="37" spans="2:10" x14ac:dyDescent="0.25">
      <c r="B37" s="294"/>
      <c r="C37" s="295"/>
      <c r="D37" s="295"/>
      <c r="E37" s="295"/>
      <c r="F37" s="295"/>
      <c r="G37" s="295"/>
      <c r="H37" s="295"/>
      <c r="I37" s="295"/>
      <c r="J37" s="296"/>
    </row>
    <row r="38" spans="2:10" x14ac:dyDescent="0.25">
      <c r="B38" s="294"/>
      <c r="C38" s="295"/>
      <c r="D38" s="295"/>
      <c r="E38" s="295"/>
      <c r="F38" s="295"/>
      <c r="G38" s="295"/>
      <c r="H38" s="295"/>
      <c r="I38" s="295"/>
      <c r="J38" s="296"/>
    </row>
    <row r="39" spans="2:10" x14ac:dyDescent="0.25">
      <c r="B39" s="294"/>
      <c r="C39" s="295"/>
      <c r="D39" s="295"/>
      <c r="E39" s="295"/>
      <c r="F39" s="295"/>
      <c r="G39" s="295"/>
      <c r="H39" s="295"/>
      <c r="I39" s="295"/>
      <c r="J39" s="296"/>
    </row>
    <row r="40" spans="2:10" x14ac:dyDescent="0.25">
      <c r="B40" s="294"/>
      <c r="C40" s="295"/>
      <c r="D40" s="295"/>
      <c r="E40" s="295"/>
      <c r="F40" s="295"/>
      <c r="G40" s="295"/>
      <c r="H40" s="295"/>
      <c r="I40" s="295"/>
      <c r="J40" s="296"/>
    </row>
    <row r="41" spans="2:10" x14ac:dyDescent="0.25">
      <c r="B41" s="297"/>
      <c r="C41" s="298"/>
      <c r="D41" s="298"/>
      <c r="E41" s="298"/>
      <c r="F41" s="298"/>
      <c r="G41" s="298"/>
      <c r="H41" s="298"/>
      <c r="I41" s="298"/>
      <c r="J41" s="299"/>
    </row>
    <row r="42" spans="2:10" x14ac:dyDescent="0.25">
      <c r="C42" s="86"/>
    </row>
    <row r="43" spans="2:10" x14ac:dyDescent="0.25">
      <c r="C43" s="110"/>
      <c r="D43" s="110"/>
      <c r="E43" s="110"/>
      <c r="F43" s="110"/>
      <c r="G43" s="110"/>
      <c r="H43" s="110"/>
      <c r="I43" s="110"/>
      <c r="J43" s="110"/>
    </row>
    <row r="44" spans="2:10" x14ac:dyDescent="0.25">
      <c r="C44" s="110"/>
      <c r="D44" s="110"/>
      <c r="E44" s="110"/>
      <c r="F44" s="110"/>
      <c r="G44" s="110"/>
      <c r="H44" s="110"/>
      <c r="I44" s="110"/>
      <c r="J44" s="110"/>
    </row>
    <row r="45" spans="2:10" x14ac:dyDescent="0.25">
      <c r="C45" s="110"/>
      <c r="D45" s="110"/>
      <c r="E45" s="110"/>
      <c r="F45" s="110"/>
      <c r="G45" s="110"/>
      <c r="H45" s="110"/>
      <c r="I45" s="110"/>
      <c r="J45" s="110"/>
    </row>
    <row r="46" spans="2:10" x14ac:dyDescent="0.25">
      <c r="C46" s="110"/>
      <c r="D46" s="110"/>
      <c r="E46" s="110"/>
      <c r="F46" s="110"/>
      <c r="G46" s="110"/>
      <c r="H46" s="110"/>
      <c r="I46" s="110"/>
      <c r="J46" s="110"/>
    </row>
    <row r="47" spans="2:10" x14ac:dyDescent="0.25">
      <c r="C47" s="110"/>
      <c r="D47" s="110"/>
      <c r="E47" s="110"/>
      <c r="F47" s="110"/>
      <c r="G47" s="110"/>
      <c r="H47" s="110"/>
      <c r="I47" s="110"/>
      <c r="J47" s="110"/>
    </row>
    <row r="48" spans="2:10" x14ac:dyDescent="0.25">
      <c r="C48" s="110"/>
      <c r="D48" s="110"/>
      <c r="E48" s="110"/>
      <c r="F48" s="110"/>
      <c r="G48" s="110"/>
      <c r="H48" s="110"/>
      <c r="I48" s="110"/>
      <c r="J48" s="110"/>
    </row>
    <row r="49" spans="2:10" x14ac:dyDescent="0.25">
      <c r="C49" s="110"/>
      <c r="D49" s="110"/>
      <c r="E49" s="110"/>
      <c r="F49" s="110"/>
      <c r="G49" s="110"/>
      <c r="H49" s="110"/>
      <c r="I49" s="110"/>
      <c r="J49" s="110"/>
    </row>
    <row r="50" spans="2:10" x14ac:dyDescent="0.25">
      <c r="C50" s="110"/>
      <c r="D50" s="110"/>
      <c r="E50" s="110"/>
      <c r="F50" s="110"/>
      <c r="G50" s="110"/>
      <c r="H50" s="110"/>
      <c r="I50" s="110"/>
      <c r="J50" s="110"/>
    </row>
    <row r="51" spans="2:10" x14ac:dyDescent="0.25">
      <c r="C51" s="110"/>
      <c r="D51" s="110"/>
      <c r="E51" s="110"/>
      <c r="F51" s="110"/>
      <c r="G51" s="110"/>
      <c r="H51" s="110"/>
      <c r="I51" s="110"/>
      <c r="J51" s="110"/>
    </row>
    <row r="52" spans="2:10" x14ac:dyDescent="0.25">
      <c r="B52" s="110"/>
      <c r="C52" s="110"/>
      <c r="D52" s="110"/>
      <c r="E52" s="110"/>
      <c r="F52" s="110"/>
      <c r="G52" s="110"/>
      <c r="H52" s="110"/>
      <c r="I52" s="110"/>
      <c r="J52" s="110"/>
    </row>
    <row r="53" spans="2:10" x14ac:dyDescent="0.25">
      <c r="C53" s="110"/>
      <c r="D53" s="110"/>
      <c r="E53" s="110"/>
      <c r="F53" s="110"/>
      <c r="G53" s="110"/>
      <c r="H53" s="110"/>
      <c r="I53" s="110"/>
      <c r="J53" s="110"/>
    </row>
    <row r="54" spans="2:10" x14ac:dyDescent="0.25">
      <c r="C54" s="110"/>
      <c r="D54" s="110"/>
      <c r="E54" s="110"/>
      <c r="F54" s="110"/>
      <c r="G54" s="110"/>
      <c r="H54" s="110"/>
      <c r="I54" s="110"/>
      <c r="J54" s="110"/>
    </row>
    <row r="55" spans="2:10" x14ac:dyDescent="0.25">
      <c r="C55" s="110"/>
      <c r="D55" s="110"/>
      <c r="E55" s="110"/>
      <c r="F55" s="110"/>
      <c r="G55" s="110"/>
      <c r="H55" s="110"/>
      <c r="I55" s="110"/>
      <c r="J55" s="110"/>
    </row>
    <row r="56" spans="2:10" x14ac:dyDescent="0.25">
      <c r="C56" s="110"/>
    </row>
    <row r="57" spans="2:10" x14ac:dyDescent="0.25">
      <c r="C57" s="110"/>
      <c r="D57" s="110"/>
      <c r="E57" s="110"/>
      <c r="F57" s="110"/>
      <c r="G57" s="110"/>
      <c r="H57" s="110"/>
      <c r="I57" s="110"/>
      <c r="J57" s="110"/>
    </row>
    <row r="58" spans="2:10" x14ac:dyDescent="0.25">
      <c r="E58" s="110"/>
    </row>
    <row r="60" spans="2:10" x14ac:dyDescent="0.25">
      <c r="C60" s="86"/>
      <c r="D60" s="86"/>
      <c r="E60" s="86"/>
      <c r="F60" s="86"/>
      <c r="G60" s="86"/>
      <c r="H60" s="86"/>
    </row>
  </sheetData>
  <mergeCells count="7">
    <mergeCell ref="K6:L6"/>
    <mergeCell ref="M6:N6"/>
    <mergeCell ref="B36:J41"/>
    <mergeCell ref="C6:D6"/>
    <mergeCell ref="E6:F6"/>
    <mergeCell ref="G6:H6"/>
    <mergeCell ref="I6:J6"/>
  </mergeCells>
  <phoneticPr fontId="0" type="noConversion"/>
  <pageMargins left="0.55000000000000004" right="0.55000000000000004" top="0.55000000000000004" bottom="0.3" header="0.3" footer="0.3"/>
  <pageSetup scale="65" fitToWidth="2"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N83"/>
  <sheetViews>
    <sheetView zoomScale="90" zoomScaleNormal="90" workbookViewId="0">
      <pane ySplit="16" topLeftCell="A17" activePane="bottomLeft" state="frozen"/>
      <selection pane="bottomLeft" activeCell="N26" sqref="N26"/>
    </sheetView>
  </sheetViews>
  <sheetFormatPr defaultRowHeight="13.2" x14ac:dyDescent="0.25"/>
  <cols>
    <col min="1" max="3" width="10.6640625" customWidth="1"/>
    <col min="4" max="6" width="15.6640625" customWidth="1"/>
    <col min="7" max="7" width="10.6640625" customWidth="1"/>
    <col min="8" max="8" width="30.6640625" customWidth="1"/>
    <col min="9" max="9" width="16.6640625" customWidth="1"/>
    <col min="10" max="10" width="15.6640625" customWidth="1"/>
  </cols>
  <sheetData>
    <row r="1" spans="1:14" s="76" customFormat="1" ht="17.399999999999999" x14ac:dyDescent="0.3">
      <c r="A1" s="35" t="s">
        <v>71</v>
      </c>
      <c r="B1" s="92"/>
      <c r="J1" s="173" t="s">
        <v>25</v>
      </c>
    </row>
    <row r="2" spans="1:14" ht="18" customHeight="1" x14ac:dyDescent="0.3">
      <c r="A2" s="35" t="str">
        <f>"CY "&amp;REPORTYEAR&amp;""</f>
        <v>CY 2024</v>
      </c>
      <c r="B2" s="223"/>
    </row>
    <row r="3" spans="1:14" x14ac:dyDescent="0.25">
      <c r="A3" s="156" t="s">
        <v>238</v>
      </c>
      <c r="B3" s="112"/>
      <c r="C3" s="112"/>
    </row>
    <row r="4" spans="1:14" s="93" customFormat="1" x14ac:dyDescent="0.25">
      <c r="A4" s="123"/>
    </row>
    <row r="5" spans="1:14" s="93" customFormat="1" x14ac:dyDescent="0.25">
      <c r="A5" s="319" t="s">
        <v>239</v>
      </c>
      <c r="B5" s="319"/>
      <c r="C5" s="319"/>
      <c r="D5" s="319"/>
      <c r="E5" s="319"/>
      <c r="F5" s="319"/>
      <c r="G5" s="319"/>
      <c r="H5" s="319"/>
      <c r="I5" s="319"/>
      <c r="J5" s="319"/>
      <c r="K5" s="116"/>
      <c r="L5" s="116"/>
      <c r="M5" s="116"/>
      <c r="N5" s="116"/>
    </row>
    <row r="6" spans="1:14" s="93" customFormat="1" x14ac:dyDescent="0.25">
      <c r="A6" s="124" t="s">
        <v>240</v>
      </c>
      <c r="B6" s="121" t="s">
        <v>241</v>
      </c>
    </row>
    <row r="7" spans="1:14" s="93" customFormat="1" x14ac:dyDescent="0.25">
      <c r="A7" s="124" t="s">
        <v>242</v>
      </c>
      <c r="B7" s="121" t="s">
        <v>243</v>
      </c>
    </row>
    <row r="8" spans="1:14" s="93" customFormat="1" x14ac:dyDescent="0.25">
      <c r="A8" s="124" t="s">
        <v>244</v>
      </c>
      <c r="B8" s="121" t="s">
        <v>245</v>
      </c>
    </row>
    <row r="9" spans="1:14" s="93" customFormat="1" x14ac:dyDescent="0.25">
      <c r="A9" s="124" t="s">
        <v>246</v>
      </c>
      <c r="B9" s="121" t="s">
        <v>247</v>
      </c>
    </row>
    <row r="10" spans="1:14" s="93" customFormat="1" x14ac:dyDescent="0.25">
      <c r="A10" s="124" t="s">
        <v>248</v>
      </c>
      <c r="B10" s="121" t="s">
        <v>249</v>
      </c>
    </row>
    <row r="11" spans="1:14" s="93" customFormat="1" x14ac:dyDescent="0.25">
      <c r="A11" s="122"/>
      <c r="B11" s="122"/>
    </row>
    <row r="12" spans="1:14" s="93" customFormat="1" ht="27.9" customHeight="1" x14ac:dyDescent="0.25">
      <c r="A12" s="319" t="s">
        <v>250</v>
      </c>
      <c r="B12" s="319"/>
      <c r="C12" s="319"/>
      <c r="D12" s="319"/>
      <c r="E12" s="319"/>
      <c r="F12" s="319"/>
      <c r="G12" s="319"/>
      <c r="H12" s="319"/>
      <c r="I12" s="319"/>
      <c r="J12" s="319"/>
      <c r="K12" s="116"/>
      <c r="L12" s="116"/>
      <c r="M12" s="116"/>
      <c r="N12" s="116"/>
    </row>
    <row r="13" spans="1:14" s="93" customFormat="1" x14ac:dyDescent="0.25">
      <c r="A13" s="122"/>
      <c r="B13" s="122"/>
    </row>
    <row r="14" spans="1:14" s="93" customFormat="1" ht="27.9" customHeight="1" x14ac:dyDescent="0.25">
      <c r="A14" s="319" t="s">
        <v>251</v>
      </c>
      <c r="B14" s="319"/>
      <c r="C14" s="319"/>
      <c r="D14" s="319"/>
      <c r="E14" s="319"/>
      <c r="F14" s="319"/>
      <c r="G14" s="319"/>
      <c r="H14" s="319"/>
      <c r="I14" s="319"/>
      <c r="J14" s="319"/>
      <c r="K14" s="116"/>
      <c r="L14" s="116"/>
      <c r="M14" s="116"/>
      <c r="N14" s="116"/>
    </row>
    <row r="15" spans="1:14" s="93" customFormat="1" ht="13.8" thickBot="1" x14ac:dyDescent="0.3"/>
    <row r="16" spans="1:14" ht="55.5" customHeight="1" x14ac:dyDescent="0.25">
      <c r="A16" s="217" t="s">
        <v>252</v>
      </c>
      <c r="B16" s="217" t="s">
        <v>253</v>
      </c>
      <c r="C16" s="217" t="s">
        <v>254</v>
      </c>
      <c r="D16" s="158" t="s">
        <v>255</v>
      </c>
      <c r="E16" s="158" t="s">
        <v>256</v>
      </c>
      <c r="F16" s="158" t="s">
        <v>257</v>
      </c>
      <c r="G16" s="158" t="s">
        <v>258</v>
      </c>
      <c r="H16" s="158" t="s">
        <v>259</v>
      </c>
      <c r="I16" s="158" t="s">
        <v>260</v>
      </c>
      <c r="J16" s="158" t="s">
        <v>261</v>
      </c>
    </row>
    <row r="17" spans="1:10" ht="15" customHeight="1" x14ac:dyDescent="0.25">
      <c r="A17" s="218" t="s">
        <v>262</v>
      </c>
      <c r="B17" s="219"/>
      <c r="C17" s="219"/>
      <c r="D17" s="212" t="s">
        <v>263</v>
      </c>
      <c r="E17" s="212">
        <v>795</v>
      </c>
      <c r="F17" s="212" t="s">
        <v>264</v>
      </c>
      <c r="G17" s="212" t="s">
        <v>265</v>
      </c>
      <c r="H17" s="212" t="s">
        <v>266</v>
      </c>
      <c r="I17" s="213"/>
      <c r="J17" s="213">
        <v>8.57</v>
      </c>
    </row>
    <row r="18" spans="1:10" ht="15" customHeight="1" x14ac:dyDescent="0.25">
      <c r="A18" s="218" t="s">
        <v>262</v>
      </c>
      <c r="B18" s="219"/>
      <c r="C18" s="219"/>
      <c r="D18" s="211" t="s">
        <v>263</v>
      </c>
      <c r="E18" s="211">
        <v>795</v>
      </c>
      <c r="F18" s="211" t="s">
        <v>264</v>
      </c>
      <c r="G18" s="211" t="s">
        <v>265</v>
      </c>
      <c r="H18" s="211" t="s">
        <v>267</v>
      </c>
      <c r="I18" s="214"/>
      <c r="J18" s="214">
        <v>54.19</v>
      </c>
    </row>
    <row r="19" spans="1:10" ht="15" customHeight="1" x14ac:dyDescent="0.25">
      <c r="A19" s="218" t="s">
        <v>262</v>
      </c>
      <c r="B19" s="219"/>
      <c r="C19" s="218" t="s">
        <v>262</v>
      </c>
      <c r="D19" s="211" t="s">
        <v>263</v>
      </c>
      <c r="E19" s="211">
        <v>795</v>
      </c>
      <c r="F19" s="211" t="s">
        <v>264</v>
      </c>
      <c r="G19" s="211" t="s">
        <v>265</v>
      </c>
      <c r="H19" s="211" t="s">
        <v>268</v>
      </c>
      <c r="I19" s="214">
        <v>2030</v>
      </c>
      <c r="J19" s="214">
        <v>21.61</v>
      </c>
    </row>
    <row r="20" spans="1:10" ht="15" customHeight="1" x14ac:dyDescent="0.25">
      <c r="A20" s="218" t="s">
        <v>262</v>
      </c>
      <c r="B20" s="219"/>
      <c r="C20" s="219"/>
      <c r="D20" s="211" t="s">
        <v>263</v>
      </c>
      <c r="E20" s="211">
        <v>795</v>
      </c>
      <c r="F20" s="211" t="s">
        <v>264</v>
      </c>
      <c r="G20" s="211" t="s">
        <v>265</v>
      </c>
      <c r="H20" s="211" t="s">
        <v>269</v>
      </c>
      <c r="I20" s="214"/>
      <c r="J20" s="214">
        <v>16.899999999999999</v>
      </c>
    </row>
    <row r="21" spans="1:10" ht="15" customHeight="1" x14ac:dyDescent="0.25">
      <c r="A21" s="218" t="s">
        <v>262</v>
      </c>
      <c r="B21" s="219"/>
      <c r="C21" s="219"/>
      <c r="D21" s="211" t="s">
        <v>263</v>
      </c>
      <c r="E21" s="211">
        <v>795</v>
      </c>
      <c r="F21" s="211" t="s">
        <v>264</v>
      </c>
      <c r="G21" s="211" t="s">
        <v>265</v>
      </c>
      <c r="H21" s="211" t="s">
        <v>270</v>
      </c>
      <c r="I21" s="214"/>
      <c r="J21" s="214">
        <v>16.190000000000001</v>
      </c>
    </row>
    <row r="22" spans="1:10" ht="15" customHeight="1" x14ac:dyDescent="0.25">
      <c r="A22" s="218" t="s">
        <v>262</v>
      </c>
      <c r="B22" s="219"/>
      <c r="C22" s="219"/>
      <c r="D22" s="211" t="s">
        <v>263</v>
      </c>
      <c r="E22" s="211">
        <v>795</v>
      </c>
      <c r="F22" s="211" t="s">
        <v>264</v>
      </c>
      <c r="G22" s="211" t="s">
        <v>265</v>
      </c>
      <c r="H22" s="211" t="s">
        <v>271</v>
      </c>
      <c r="I22" s="214"/>
      <c r="J22" s="214">
        <v>12.94</v>
      </c>
    </row>
    <row r="23" spans="1:10" ht="15" customHeight="1" x14ac:dyDescent="0.25">
      <c r="A23" s="218" t="s">
        <v>262</v>
      </c>
      <c r="B23" s="219"/>
      <c r="C23" s="219"/>
      <c r="D23" s="211" t="s">
        <v>263</v>
      </c>
      <c r="E23" s="211">
        <v>795</v>
      </c>
      <c r="F23" s="211" t="s">
        <v>264</v>
      </c>
      <c r="G23" s="211" t="s">
        <v>265</v>
      </c>
      <c r="H23" s="211" t="s">
        <v>272</v>
      </c>
      <c r="I23" s="214"/>
      <c r="J23" s="214">
        <v>16.95</v>
      </c>
    </row>
    <row r="24" spans="1:10" ht="15" customHeight="1" x14ac:dyDescent="0.25">
      <c r="A24" s="218" t="s">
        <v>262</v>
      </c>
      <c r="B24" s="219"/>
      <c r="C24" s="219"/>
      <c r="D24" s="211" t="s">
        <v>263</v>
      </c>
      <c r="E24" s="211">
        <v>795</v>
      </c>
      <c r="F24" s="211" t="s">
        <v>264</v>
      </c>
      <c r="G24" s="211" t="s">
        <v>265</v>
      </c>
      <c r="H24" s="211" t="s">
        <v>273</v>
      </c>
      <c r="I24" s="214"/>
      <c r="J24" s="214">
        <v>24.32</v>
      </c>
    </row>
    <row r="25" spans="1:10" ht="15" customHeight="1" x14ac:dyDescent="0.25">
      <c r="A25" s="218" t="s">
        <v>262</v>
      </c>
      <c r="B25" s="219"/>
      <c r="C25" s="219"/>
      <c r="D25" s="211" t="s">
        <v>263</v>
      </c>
      <c r="E25" s="211">
        <v>795</v>
      </c>
      <c r="F25" s="211" t="s">
        <v>264</v>
      </c>
      <c r="G25" s="211" t="s">
        <v>265</v>
      </c>
      <c r="H25" s="211" t="s">
        <v>274</v>
      </c>
      <c r="I25" s="214"/>
      <c r="J25" s="214">
        <v>0.59</v>
      </c>
    </row>
    <row r="26" spans="1:10" ht="15" customHeight="1" x14ac:dyDescent="0.25">
      <c r="A26" s="218" t="s">
        <v>262</v>
      </c>
      <c r="B26" s="219"/>
      <c r="C26" s="219"/>
      <c r="D26" s="211" t="s">
        <v>263</v>
      </c>
      <c r="E26" s="211">
        <v>795</v>
      </c>
      <c r="F26" s="211" t="s">
        <v>264</v>
      </c>
      <c r="G26" s="211" t="s">
        <v>265</v>
      </c>
      <c r="H26" s="211" t="s">
        <v>275</v>
      </c>
      <c r="I26" s="214"/>
      <c r="J26" s="214">
        <v>0.59</v>
      </c>
    </row>
    <row r="27" spans="1:10" ht="15" customHeight="1" x14ac:dyDescent="0.25">
      <c r="A27" s="218" t="s">
        <v>262</v>
      </c>
      <c r="B27" s="219"/>
      <c r="C27" s="219"/>
      <c r="D27" s="211" t="s">
        <v>263</v>
      </c>
      <c r="E27" s="211">
        <v>795</v>
      </c>
      <c r="F27" s="211" t="s">
        <v>264</v>
      </c>
      <c r="G27" s="211" t="s">
        <v>265</v>
      </c>
      <c r="H27" s="211" t="s">
        <v>276</v>
      </c>
      <c r="I27" s="214"/>
      <c r="J27" s="214">
        <v>30.9</v>
      </c>
    </row>
    <row r="28" spans="1:10" ht="15" customHeight="1" x14ac:dyDescent="0.25">
      <c r="A28" s="218" t="s">
        <v>262</v>
      </c>
      <c r="B28" s="219"/>
      <c r="C28" s="219"/>
      <c r="D28" s="211" t="s">
        <v>263</v>
      </c>
      <c r="E28" s="215">
        <v>1272</v>
      </c>
      <c r="F28" s="211" t="s">
        <v>264</v>
      </c>
      <c r="G28" s="211" t="s">
        <v>265</v>
      </c>
      <c r="H28" s="211" t="s">
        <v>277</v>
      </c>
      <c r="I28" s="214"/>
      <c r="J28" s="214">
        <v>26.05</v>
      </c>
    </row>
    <row r="29" spans="1:10" ht="15" customHeight="1" x14ac:dyDescent="0.25">
      <c r="A29" s="218" t="s">
        <v>262</v>
      </c>
      <c r="B29" s="219"/>
      <c r="C29" s="219"/>
      <c r="D29" s="211" t="s">
        <v>263</v>
      </c>
      <c r="E29" s="211">
        <v>795</v>
      </c>
      <c r="F29" s="211" t="s">
        <v>264</v>
      </c>
      <c r="G29" s="211" t="s">
        <v>265</v>
      </c>
      <c r="H29" s="211" t="s">
        <v>278</v>
      </c>
      <c r="I29" s="214"/>
      <c r="J29" s="214">
        <v>19.440000000000001</v>
      </c>
    </row>
    <row r="30" spans="1:10" ht="15" customHeight="1" x14ac:dyDescent="0.25">
      <c r="A30" s="218" t="s">
        <v>262</v>
      </c>
      <c r="B30" s="219"/>
      <c r="C30" s="219"/>
      <c r="D30" s="211" t="s">
        <v>263</v>
      </c>
      <c r="E30" s="211">
        <v>795</v>
      </c>
      <c r="F30" s="211" t="s">
        <v>264</v>
      </c>
      <c r="G30" s="211" t="s">
        <v>265</v>
      </c>
      <c r="H30" s="211" t="s">
        <v>279</v>
      </c>
      <c r="I30" s="214"/>
      <c r="J30" s="214">
        <v>3.72</v>
      </c>
    </row>
    <row r="31" spans="1:10" ht="15" customHeight="1" x14ac:dyDescent="0.25">
      <c r="A31" s="218" t="s">
        <v>262</v>
      </c>
      <c r="B31" s="219"/>
      <c r="C31" s="219"/>
      <c r="D31" s="211" t="s">
        <v>263</v>
      </c>
      <c r="E31" s="211">
        <v>795</v>
      </c>
      <c r="F31" s="211" t="s">
        <v>264</v>
      </c>
      <c r="G31" s="211" t="s">
        <v>265</v>
      </c>
      <c r="H31" s="211" t="s">
        <v>280</v>
      </c>
      <c r="I31" s="214"/>
      <c r="J31" s="214">
        <v>49.28</v>
      </c>
    </row>
    <row r="32" spans="1:10" ht="15" customHeight="1" x14ac:dyDescent="0.25">
      <c r="A32" s="218" t="s">
        <v>262</v>
      </c>
      <c r="B32" s="219"/>
      <c r="C32" s="219"/>
      <c r="D32" s="211" t="s">
        <v>281</v>
      </c>
      <c r="E32" s="211" t="s">
        <v>282</v>
      </c>
      <c r="F32" s="211" t="s">
        <v>264</v>
      </c>
      <c r="G32" s="211" t="s">
        <v>265</v>
      </c>
      <c r="H32" s="211" t="s">
        <v>283</v>
      </c>
      <c r="I32" s="214"/>
      <c r="J32" s="214">
        <v>18.57</v>
      </c>
    </row>
    <row r="33" spans="1:10" ht="15" customHeight="1" x14ac:dyDescent="0.25">
      <c r="A33" s="218" t="s">
        <v>262</v>
      </c>
      <c r="B33" s="219"/>
      <c r="C33" s="219"/>
      <c r="D33" s="211" t="s">
        <v>281</v>
      </c>
      <c r="E33" s="211" t="s">
        <v>282</v>
      </c>
      <c r="F33" s="211" t="s">
        <v>264</v>
      </c>
      <c r="G33" s="211" t="s">
        <v>265</v>
      </c>
      <c r="H33" s="211" t="s">
        <v>284</v>
      </c>
      <c r="I33" s="214"/>
      <c r="J33" s="214">
        <v>8.39</v>
      </c>
    </row>
    <row r="34" spans="1:10" ht="15" customHeight="1" x14ac:dyDescent="0.25">
      <c r="A34" s="218" t="s">
        <v>262</v>
      </c>
      <c r="B34" s="219"/>
      <c r="C34" s="219"/>
      <c r="D34" s="211" t="s">
        <v>281</v>
      </c>
      <c r="E34" s="215">
        <v>1192</v>
      </c>
      <c r="F34" s="211" t="s">
        <v>264</v>
      </c>
      <c r="G34" s="211" t="s">
        <v>265</v>
      </c>
      <c r="H34" s="211" t="s">
        <v>285</v>
      </c>
      <c r="I34" s="214"/>
      <c r="J34" s="214">
        <v>21.4</v>
      </c>
    </row>
    <row r="35" spans="1:10" ht="15" customHeight="1" x14ac:dyDescent="0.25">
      <c r="A35" s="218" t="s">
        <v>262</v>
      </c>
      <c r="B35" s="219"/>
      <c r="C35" s="219"/>
      <c r="D35" s="211" t="s">
        <v>286</v>
      </c>
      <c r="E35" s="211" t="s">
        <v>287</v>
      </c>
      <c r="F35" s="211" t="s">
        <v>264</v>
      </c>
      <c r="G35" s="211" t="s">
        <v>265</v>
      </c>
      <c r="H35" s="211" t="s">
        <v>288</v>
      </c>
      <c r="I35" s="214"/>
      <c r="J35" s="214">
        <v>69.77</v>
      </c>
    </row>
    <row r="36" spans="1:10" ht="15" customHeight="1" x14ac:dyDescent="0.25">
      <c r="A36" s="218" t="s">
        <v>262</v>
      </c>
      <c r="B36" s="219"/>
      <c r="C36" s="219"/>
      <c r="D36" s="211" t="s">
        <v>263</v>
      </c>
      <c r="E36" s="211">
        <v>795</v>
      </c>
      <c r="F36" s="211" t="s">
        <v>264</v>
      </c>
      <c r="G36" s="211" t="s">
        <v>265</v>
      </c>
      <c r="H36" s="211" t="s">
        <v>289</v>
      </c>
      <c r="I36" s="214"/>
      <c r="J36" s="214">
        <v>51.46</v>
      </c>
    </row>
    <row r="37" spans="1:10" ht="15" customHeight="1" x14ac:dyDescent="0.25">
      <c r="A37" s="218" t="s">
        <v>262</v>
      </c>
      <c r="B37" s="219"/>
      <c r="C37" s="219"/>
      <c r="D37" s="211" t="s">
        <v>281</v>
      </c>
      <c r="E37" s="211" t="s">
        <v>282</v>
      </c>
      <c r="F37" s="211" t="s">
        <v>290</v>
      </c>
      <c r="G37" s="211" t="s">
        <v>265</v>
      </c>
      <c r="H37" s="211" t="s">
        <v>291</v>
      </c>
      <c r="I37" s="214"/>
      <c r="J37" s="214">
        <v>28.77</v>
      </c>
    </row>
    <row r="38" spans="1:10" ht="15" customHeight="1" x14ac:dyDescent="0.25">
      <c r="A38" s="218" t="s">
        <v>262</v>
      </c>
      <c r="B38" s="219"/>
      <c r="C38" s="219"/>
      <c r="D38" s="211" t="s">
        <v>281</v>
      </c>
      <c r="E38" s="211" t="s">
        <v>282</v>
      </c>
      <c r="F38" s="211" t="s">
        <v>290</v>
      </c>
      <c r="G38" s="211" t="s">
        <v>265</v>
      </c>
      <c r="H38" s="211" t="s">
        <v>292</v>
      </c>
      <c r="I38" s="214"/>
      <c r="J38" s="214">
        <v>35.08</v>
      </c>
    </row>
    <row r="39" spans="1:10" ht="15" customHeight="1" x14ac:dyDescent="0.25">
      <c r="A39" s="218" t="s">
        <v>262</v>
      </c>
      <c r="B39" s="219"/>
      <c r="C39" s="219"/>
      <c r="D39" s="211" t="s">
        <v>281</v>
      </c>
      <c r="E39" s="211" t="s">
        <v>282</v>
      </c>
      <c r="F39" s="211" t="s">
        <v>290</v>
      </c>
      <c r="G39" s="211" t="s">
        <v>265</v>
      </c>
      <c r="H39" s="211" t="s">
        <v>293</v>
      </c>
      <c r="I39" s="214"/>
      <c r="J39" s="214">
        <v>42.35</v>
      </c>
    </row>
    <row r="40" spans="1:10" ht="15" customHeight="1" x14ac:dyDescent="0.25">
      <c r="A40" s="218" t="s">
        <v>262</v>
      </c>
      <c r="B40" s="219"/>
      <c r="C40" s="219"/>
      <c r="D40" s="211" t="s">
        <v>281</v>
      </c>
      <c r="E40" s="211" t="s">
        <v>282</v>
      </c>
      <c r="F40" s="211" t="s">
        <v>290</v>
      </c>
      <c r="G40" s="211" t="s">
        <v>265</v>
      </c>
      <c r="H40" s="211" t="s">
        <v>294</v>
      </c>
      <c r="I40" s="214"/>
      <c r="J40" s="214">
        <v>100</v>
      </c>
    </row>
    <row r="41" spans="1:10" ht="15" customHeight="1" x14ac:dyDescent="0.25">
      <c r="A41" s="218" t="s">
        <v>262</v>
      </c>
      <c r="B41" s="219"/>
      <c r="C41" s="219"/>
      <c r="D41" s="211" t="s">
        <v>281</v>
      </c>
      <c r="E41" s="211" t="s">
        <v>282</v>
      </c>
      <c r="F41" s="211" t="s">
        <v>290</v>
      </c>
      <c r="G41" s="211" t="s">
        <v>265</v>
      </c>
      <c r="H41" s="211" t="s">
        <v>295</v>
      </c>
      <c r="I41" s="214"/>
      <c r="J41" s="214">
        <v>207</v>
      </c>
    </row>
    <row r="42" spans="1:10" ht="15" customHeight="1" x14ac:dyDescent="0.25">
      <c r="A42" s="218" t="s">
        <v>262</v>
      </c>
      <c r="B42" s="219"/>
      <c r="C42" s="219"/>
      <c r="D42" s="211" t="s">
        <v>281</v>
      </c>
      <c r="E42" s="211" t="s">
        <v>282</v>
      </c>
      <c r="F42" s="211" t="s">
        <v>290</v>
      </c>
      <c r="G42" s="211" t="s">
        <v>265</v>
      </c>
      <c r="H42" s="211" t="s">
        <v>296</v>
      </c>
      <c r="I42" s="214"/>
      <c r="J42" s="214">
        <v>24.34</v>
      </c>
    </row>
    <row r="43" spans="1:10" ht="15" customHeight="1" x14ac:dyDescent="0.25">
      <c r="A43" s="218" t="s">
        <v>262</v>
      </c>
      <c r="B43" s="219"/>
      <c r="C43" s="219"/>
      <c r="D43" s="211" t="s">
        <v>297</v>
      </c>
      <c r="E43" s="211" t="s">
        <v>282</v>
      </c>
      <c r="F43" s="211" t="s">
        <v>290</v>
      </c>
      <c r="G43" s="211" t="s">
        <v>265</v>
      </c>
      <c r="H43" s="211" t="s">
        <v>298</v>
      </c>
      <c r="I43" s="214"/>
      <c r="J43" s="214">
        <v>5.07</v>
      </c>
    </row>
    <row r="44" spans="1:10" ht="15" customHeight="1" x14ac:dyDescent="0.25">
      <c r="A44" s="218"/>
      <c r="B44" s="218" t="s">
        <v>262</v>
      </c>
      <c r="C44" s="219"/>
      <c r="D44" s="211" t="s">
        <v>281</v>
      </c>
      <c r="E44" s="211" t="s">
        <v>299</v>
      </c>
      <c r="F44" s="211" t="s">
        <v>300</v>
      </c>
      <c r="G44" s="211" t="s">
        <v>265</v>
      </c>
      <c r="H44" s="211" t="s">
        <v>301</v>
      </c>
      <c r="I44" s="214">
        <v>2030</v>
      </c>
      <c r="J44" s="216" t="s">
        <v>302</v>
      </c>
    </row>
    <row r="45" spans="1:10" ht="15" customHeight="1" x14ac:dyDescent="0.25">
      <c r="A45" s="218"/>
      <c r="B45" s="218" t="s">
        <v>262</v>
      </c>
      <c r="C45" s="219"/>
      <c r="D45" s="211" t="s">
        <v>281</v>
      </c>
      <c r="E45" s="211" t="s">
        <v>299</v>
      </c>
      <c r="F45" s="211" t="s">
        <v>300</v>
      </c>
      <c r="G45" s="211" t="s">
        <v>265</v>
      </c>
      <c r="H45" s="211" t="s">
        <v>303</v>
      </c>
      <c r="I45" s="214">
        <v>2030</v>
      </c>
      <c r="J45" s="216" t="s">
        <v>304</v>
      </c>
    </row>
    <row r="46" spans="1:10" ht="15" customHeight="1" x14ac:dyDescent="0.25">
      <c r="A46" s="218"/>
      <c r="B46" s="218" t="s">
        <v>262</v>
      </c>
      <c r="C46" s="219"/>
      <c r="D46" s="211" t="s">
        <v>281</v>
      </c>
      <c r="E46" s="211" t="s">
        <v>299</v>
      </c>
      <c r="F46" s="211" t="s">
        <v>300</v>
      </c>
      <c r="G46" s="211" t="s">
        <v>265</v>
      </c>
      <c r="H46" s="211" t="s">
        <v>305</v>
      </c>
      <c r="I46" s="214">
        <v>2030</v>
      </c>
      <c r="J46" s="216" t="s">
        <v>306</v>
      </c>
    </row>
    <row r="47" spans="1:10" ht="15" customHeight="1" x14ac:dyDescent="0.25">
      <c r="A47" s="145"/>
      <c r="B47" s="224"/>
      <c r="C47" s="224"/>
      <c r="D47" s="225"/>
      <c r="E47" s="226"/>
      <c r="F47" s="226"/>
      <c r="G47" s="226"/>
      <c r="H47" s="227"/>
      <c r="I47" s="228"/>
      <c r="J47" s="228"/>
    </row>
    <row r="48" spans="1:10" ht="15" customHeight="1" x14ac:dyDescent="0.25">
      <c r="A48" s="145"/>
      <c r="B48" s="224"/>
      <c r="C48" s="224"/>
      <c r="D48" s="225"/>
      <c r="E48" s="226"/>
      <c r="F48" s="226"/>
      <c r="G48" s="226"/>
      <c r="H48" s="227"/>
      <c r="I48" s="228"/>
      <c r="J48" s="228"/>
    </row>
    <row r="49" spans="1:10" ht="15" customHeight="1" x14ac:dyDescent="0.25">
      <c r="A49" s="145"/>
      <c r="B49" s="224"/>
      <c r="C49" s="224"/>
      <c r="D49" s="225"/>
      <c r="E49" s="226"/>
      <c r="F49" s="226"/>
      <c r="G49" s="226"/>
      <c r="H49" s="227"/>
      <c r="I49" s="228"/>
      <c r="J49" s="228"/>
    </row>
    <row r="50" spans="1:10" ht="15" customHeight="1" x14ac:dyDescent="0.25">
      <c r="A50" s="145"/>
      <c r="B50" s="224"/>
      <c r="C50" s="224"/>
      <c r="D50" s="225"/>
      <c r="E50" s="226"/>
      <c r="F50" s="226"/>
      <c r="G50" s="226"/>
      <c r="H50" s="227"/>
      <c r="I50" s="228"/>
      <c r="J50" s="228"/>
    </row>
    <row r="51" spans="1:10" ht="15" customHeight="1" x14ac:dyDescent="0.25">
      <c r="A51" s="145"/>
      <c r="B51" s="224"/>
      <c r="C51" s="224"/>
      <c r="D51" s="225"/>
      <c r="E51" s="226"/>
      <c r="F51" s="226"/>
      <c r="G51" s="226"/>
      <c r="H51" s="227"/>
      <c r="I51" s="228"/>
      <c r="J51" s="228"/>
    </row>
    <row r="52" spans="1:10" ht="15" customHeight="1" x14ac:dyDescent="0.25">
      <c r="A52" s="145"/>
      <c r="B52" s="224"/>
      <c r="C52" s="224"/>
      <c r="D52" s="225"/>
      <c r="E52" s="226"/>
      <c r="F52" s="226"/>
      <c r="G52" s="226"/>
      <c r="H52" s="227"/>
      <c r="I52" s="228"/>
      <c r="J52" s="228"/>
    </row>
    <row r="53" spans="1:10" ht="15" customHeight="1" x14ac:dyDescent="0.25">
      <c r="A53" s="145"/>
      <c r="B53" s="224"/>
      <c r="C53" s="224"/>
      <c r="D53" s="225"/>
      <c r="E53" s="226"/>
      <c r="F53" s="226"/>
      <c r="G53" s="226"/>
      <c r="H53" s="227"/>
      <c r="I53" s="228"/>
      <c r="J53" s="228"/>
    </row>
    <row r="54" spans="1:10" ht="15" customHeight="1" x14ac:dyDescent="0.25">
      <c r="A54" s="224"/>
      <c r="B54" s="224"/>
      <c r="C54" s="224"/>
      <c r="D54" s="229"/>
      <c r="E54" s="226"/>
      <c r="F54" s="226"/>
      <c r="G54" s="226"/>
      <c r="H54" s="227"/>
      <c r="I54" s="228"/>
      <c r="J54" s="228"/>
    </row>
    <row r="55" spans="1:10" ht="15" customHeight="1" x14ac:dyDescent="0.25">
      <c r="A55" s="224"/>
      <c r="B55" s="224"/>
      <c r="C55" s="224"/>
      <c r="D55" s="229"/>
      <c r="E55" s="226"/>
      <c r="F55" s="226"/>
      <c r="G55" s="226"/>
      <c r="H55" s="227"/>
      <c r="I55" s="228"/>
      <c r="J55" s="228"/>
    </row>
    <row r="56" spans="1:10" ht="15" customHeight="1" x14ac:dyDescent="0.25">
      <c r="A56" s="224"/>
      <c r="B56" s="224"/>
      <c r="C56" s="224"/>
      <c r="D56" s="229"/>
      <c r="E56" s="226"/>
      <c r="F56" s="226"/>
      <c r="G56" s="226"/>
      <c r="H56" s="227"/>
      <c r="I56" s="228"/>
      <c r="J56" s="228"/>
    </row>
    <row r="57" spans="1:10" ht="15" customHeight="1" x14ac:dyDescent="0.25">
      <c r="A57" s="224"/>
      <c r="B57" s="224"/>
      <c r="C57" s="224"/>
      <c r="D57" s="229"/>
      <c r="E57" s="226"/>
      <c r="F57" s="226"/>
      <c r="G57" s="226"/>
      <c r="H57" s="227"/>
      <c r="I57" s="228"/>
      <c r="J57" s="228"/>
    </row>
    <row r="58" spans="1:10" ht="15" customHeight="1" x14ac:dyDescent="0.25">
      <c r="A58" s="224"/>
      <c r="B58" s="224"/>
      <c r="C58" s="224"/>
      <c r="D58" s="229"/>
      <c r="E58" s="226"/>
      <c r="F58" s="226"/>
      <c r="G58" s="226"/>
      <c r="H58" s="227"/>
      <c r="I58" s="228"/>
      <c r="J58" s="228"/>
    </row>
    <row r="59" spans="1:10" ht="15" customHeight="1" x14ac:dyDescent="0.25">
      <c r="A59" s="224"/>
      <c r="B59" s="224"/>
      <c r="C59" s="224"/>
      <c r="D59" s="229"/>
      <c r="E59" s="226"/>
      <c r="F59" s="226"/>
      <c r="G59" s="226"/>
      <c r="H59" s="227"/>
      <c r="I59" s="228"/>
      <c r="J59" s="228"/>
    </row>
    <row r="60" spans="1:10" ht="15" customHeight="1" x14ac:dyDescent="0.25">
      <c r="A60" s="224"/>
      <c r="B60" s="224"/>
      <c r="C60" s="224"/>
      <c r="D60" s="229"/>
      <c r="E60" s="226"/>
      <c r="F60" s="226"/>
      <c r="G60" s="226"/>
      <c r="H60" s="227"/>
      <c r="I60" s="228"/>
      <c r="J60" s="228"/>
    </row>
    <row r="61" spans="1:10" ht="15" customHeight="1" x14ac:dyDescent="0.25">
      <c r="A61" s="224"/>
      <c r="B61" s="224"/>
      <c r="C61" s="224"/>
      <c r="D61" s="229"/>
      <c r="E61" s="226"/>
      <c r="F61" s="226"/>
      <c r="G61" s="226"/>
      <c r="H61" s="227"/>
      <c r="I61" s="228"/>
      <c r="J61" s="228"/>
    </row>
    <row r="62" spans="1:10" ht="15" customHeight="1" x14ac:dyDescent="0.25">
      <c r="A62" s="224"/>
      <c r="B62" s="224"/>
      <c r="C62" s="224"/>
      <c r="D62" s="229"/>
      <c r="E62" s="226"/>
      <c r="F62" s="226"/>
      <c r="G62" s="226"/>
      <c r="H62" s="227"/>
      <c r="I62" s="228"/>
      <c r="J62" s="228"/>
    </row>
    <row r="63" spans="1:10" ht="15" customHeight="1" x14ac:dyDescent="0.25">
      <c r="A63" s="230"/>
      <c r="B63" s="230"/>
      <c r="C63" s="230"/>
      <c r="D63" s="231"/>
      <c r="E63" s="232"/>
      <c r="F63" s="232"/>
      <c r="G63" s="232"/>
      <c r="H63" s="233"/>
      <c r="I63" s="234"/>
      <c r="J63" s="234"/>
    </row>
    <row r="64" spans="1:10" ht="15" customHeight="1" x14ac:dyDescent="0.25">
      <c r="A64" s="230"/>
      <c r="B64" s="230"/>
      <c r="C64" s="230"/>
      <c r="D64" s="231"/>
      <c r="E64" s="232"/>
      <c r="F64" s="232"/>
      <c r="G64" s="232"/>
      <c r="H64" s="233"/>
      <c r="I64" s="234"/>
      <c r="J64" s="234"/>
    </row>
    <row r="65" spans="1:10" ht="15" customHeight="1" x14ac:dyDescent="0.25">
      <c r="A65" s="230"/>
      <c r="B65" s="230"/>
      <c r="C65" s="230"/>
      <c r="D65" s="231"/>
      <c r="E65" s="232"/>
      <c r="F65" s="232"/>
      <c r="G65" s="232"/>
      <c r="H65" s="233"/>
      <c r="I65" s="234"/>
      <c r="J65" s="234"/>
    </row>
    <row r="66" spans="1:10" ht="15" customHeight="1" x14ac:dyDescent="0.25">
      <c r="A66" s="230"/>
      <c r="B66" s="230"/>
      <c r="C66" s="230"/>
      <c r="D66" s="231"/>
      <c r="E66" s="232"/>
      <c r="F66" s="232"/>
      <c r="G66" s="232"/>
      <c r="H66" s="233"/>
      <c r="I66" s="234"/>
      <c r="J66" s="234"/>
    </row>
    <row r="67" spans="1:10" x14ac:dyDescent="0.25">
      <c r="A67" s="235"/>
      <c r="B67" s="235"/>
      <c r="C67" s="236"/>
      <c r="D67" s="235"/>
      <c r="E67" s="235"/>
      <c r="F67" s="235"/>
      <c r="G67" s="235"/>
      <c r="H67" s="235"/>
    </row>
    <row r="68" spans="1:10" x14ac:dyDescent="0.25">
      <c r="I68" s="95"/>
      <c r="J68" s="95"/>
    </row>
    <row r="69" spans="1:10" x14ac:dyDescent="0.25">
      <c r="A69" s="99" t="s">
        <v>59</v>
      </c>
      <c r="B69" s="100"/>
      <c r="C69" s="100"/>
      <c r="D69" s="100"/>
      <c r="E69" s="100"/>
      <c r="F69" s="100"/>
      <c r="G69" s="100"/>
      <c r="H69" s="100"/>
      <c r="I69" s="101"/>
    </row>
    <row r="70" spans="1:10" x14ac:dyDescent="0.25">
      <c r="A70" s="308"/>
      <c r="B70" s="291"/>
      <c r="C70" s="291"/>
      <c r="D70" s="291"/>
      <c r="E70" s="291"/>
      <c r="F70" s="291"/>
      <c r="G70" s="291"/>
      <c r="H70" s="291"/>
      <c r="I70" s="309"/>
      <c r="J70" s="98"/>
    </row>
    <row r="71" spans="1:10" x14ac:dyDescent="0.25">
      <c r="A71" s="310"/>
      <c r="B71" s="311"/>
      <c r="C71" s="311"/>
      <c r="D71" s="311"/>
      <c r="E71" s="311"/>
      <c r="F71" s="311"/>
      <c r="G71" s="311"/>
      <c r="H71" s="311"/>
      <c r="I71" s="312"/>
      <c r="J71" s="96"/>
    </row>
    <row r="72" spans="1:10" x14ac:dyDescent="0.25">
      <c r="A72" s="310"/>
      <c r="B72" s="311"/>
      <c r="C72" s="311"/>
      <c r="D72" s="311"/>
      <c r="E72" s="311"/>
      <c r="F72" s="311"/>
      <c r="G72" s="311"/>
      <c r="H72" s="311"/>
      <c r="I72" s="312"/>
      <c r="J72" s="96"/>
    </row>
    <row r="73" spans="1:10" x14ac:dyDescent="0.25">
      <c r="A73" s="310"/>
      <c r="B73" s="311"/>
      <c r="C73" s="311"/>
      <c r="D73" s="311"/>
      <c r="E73" s="311"/>
      <c r="F73" s="311"/>
      <c r="G73" s="311"/>
      <c r="H73" s="311"/>
      <c r="I73" s="312"/>
      <c r="J73" s="96"/>
    </row>
    <row r="74" spans="1:10" x14ac:dyDescent="0.25">
      <c r="A74" s="313"/>
      <c r="B74" s="314"/>
      <c r="C74" s="314"/>
      <c r="D74" s="314"/>
      <c r="E74" s="314"/>
      <c r="F74" s="314"/>
      <c r="G74" s="314"/>
      <c r="H74" s="314"/>
      <c r="I74" s="315"/>
    </row>
    <row r="75" spans="1:10" x14ac:dyDescent="0.25">
      <c r="A75" s="313"/>
      <c r="B75" s="314"/>
      <c r="C75" s="314"/>
      <c r="D75" s="314"/>
      <c r="E75" s="314"/>
      <c r="F75" s="314"/>
      <c r="G75" s="314"/>
      <c r="H75" s="314"/>
      <c r="I75" s="315"/>
    </row>
    <row r="76" spans="1:10" x14ac:dyDescent="0.25">
      <c r="A76" s="313"/>
      <c r="B76" s="314"/>
      <c r="C76" s="314"/>
      <c r="D76" s="314"/>
      <c r="E76" s="314"/>
      <c r="F76" s="314"/>
      <c r="G76" s="314"/>
      <c r="H76" s="314"/>
      <c r="I76" s="315"/>
    </row>
    <row r="77" spans="1:10" x14ac:dyDescent="0.25">
      <c r="A77" s="316"/>
      <c r="B77" s="317"/>
      <c r="C77" s="317"/>
      <c r="D77" s="317"/>
      <c r="E77" s="317"/>
      <c r="F77" s="317"/>
      <c r="G77" s="317"/>
      <c r="H77" s="317"/>
      <c r="I77" s="318"/>
      <c r="J77" s="97"/>
    </row>
    <row r="78" spans="1:10" x14ac:dyDescent="0.25">
      <c r="A78" s="95"/>
      <c r="B78" s="95"/>
      <c r="C78" s="95"/>
      <c r="D78" s="95"/>
      <c r="E78" s="95"/>
      <c r="F78" s="95"/>
      <c r="G78" s="95"/>
      <c r="H78" s="95"/>
      <c r="I78" s="97"/>
      <c r="J78" s="97"/>
    </row>
    <row r="79" spans="1:10" x14ac:dyDescent="0.25">
      <c r="A79" s="95"/>
      <c r="B79" s="95"/>
      <c r="C79" s="95"/>
      <c r="D79" s="95"/>
      <c r="E79" s="95"/>
      <c r="F79" s="95"/>
      <c r="G79" s="95"/>
      <c r="H79" s="95"/>
      <c r="I79" s="97"/>
      <c r="J79" s="97"/>
    </row>
    <row r="80" spans="1:10" x14ac:dyDescent="0.25">
      <c r="A80" s="95"/>
      <c r="B80" s="95"/>
      <c r="C80" s="95"/>
      <c r="D80" s="95"/>
      <c r="E80" s="95"/>
      <c r="F80" s="95"/>
      <c r="G80" s="95"/>
      <c r="H80" s="95"/>
      <c r="I80" s="96"/>
      <c r="J80" s="96"/>
    </row>
    <row r="81" spans="1:10" x14ac:dyDescent="0.25">
      <c r="A81" s="94"/>
      <c r="I81" s="95"/>
      <c r="J81" s="95"/>
    </row>
    <row r="83" spans="1:10" x14ac:dyDescent="0.25">
      <c r="I83" s="95"/>
      <c r="J83" s="95"/>
    </row>
  </sheetData>
  <sheetProtection selectLockedCells="1"/>
  <mergeCells count="4">
    <mergeCell ref="A70:I77"/>
    <mergeCell ref="A5:J5"/>
    <mergeCell ref="A12:J12"/>
    <mergeCell ref="A14:J14"/>
  </mergeCells>
  <phoneticPr fontId="13" type="noConversion"/>
  <pageMargins left="0.55000000000000004" right="0.55000000000000004" top="0.55000000000000004" bottom="0.55000000000000004" header="0.3" footer="0.3"/>
  <pageSetup scale="83" fitToHeight="2"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G44"/>
  <sheetViews>
    <sheetView zoomScale="90" zoomScaleNormal="90" workbookViewId="0">
      <pane xSplit="1" ySplit="12" topLeftCell="B21" activePane="bottomRight" state="frozen"/>
      <selection pane="topRight"/>
      <selection pane="bottomLeft"/>
      <selection pane="bottomRight" activeCell="B16" sqref="B16"/>
    </sheetView>
  </sheetViews>
  <sheetFormatPr defaultRowHeight="13.2" x14ac:dyDescent="0.25"/>
  <cols>
    <col min="1" max="1" width="8.6640625" customWidth="1"/>
    <col min="2" max="3" width="15.6640625" customWidth="1"/>
    <col min="7" max="7" width="9.109375" customWidth="1"/>
  </cols>
  <sheetData>
    <row r="1" spans="1:33" ht="18" customHeight="1" x14ac:dyDescent="0.3">
      <c r="A1" s="35" t="s">
        <v>71</v>
      </c>
      <c r="B1" s="92"/>
      <c r="C1" s="76"/>
      <c r="D1" s="76"/>
      <c r="E1" s="76"/>
      <c r="F1" s="76"/>
      <c r="G1" s="76"/>
      <c r="H1" s="76"/>
    </row>
    <row r="2" spans="1:33" ht="18" customHeight="1" x14ac:dyDescent="0.3">
      <c r="A2" s="35" t="str">
        <f>"CY "&amp;REPORTYEAR&amp;""</f>
        <v>CY 2024</v>
      </c>
      <c r="B2" s="223"/>
      <c r="I2" s="173" t="s">
        <v>25</v>
      </c>
      <c r="K2" s="173" t="s">
        <v>25</v>
      </c>
    </row>
    <row r="3" spans="1:33" x14ac:dyDescent="0.25">
      <c r="A3" s="156" t="s">
        <v>307</v>
      </c>
      <c r="B3" s="112"/>
      <c r="C3" s="112"/>
      <c r="D3" s="112"/>
    </row>
    <row r="4" spans="1:33" s="93" customFormat="1" ht="12.9" customHeight="1" x14ac:dyDescent="0.25">
      <c r="A4" s="123"/>
    </row>
    <row r="5" spans="1:33" s="93" customFormat="1" x14ac:dyDescent="0.25">
      <c r="A5" s="121" t="s">
        <v>308</v>
      </c>
    </row>
    <row r="6" spans="1:33" s="93" customFormat="1" x14ac:dyDescent="0.25">
      <c r="A6" s="127" t="s">
        <v>309</v>
      </c>
    </row>
    <row r="7" spans="1:33" s="93" customFormat="1" x14ac:dyDescent="0.25">
      <c r="A7" s="120"/>
      <c r="B7" s="93" t="s">
        <v>310</v>
      </c>
    </row>
    <row r="8" spans="1:33" s="93" customFormat="1" x14ac:dyDescent="0.25">
      <c r="A8" s="120"/>
      <c r="B8" s="121" t="s">
        <v>311</v>
      </c>
    </row>
    <row r="9" spans="1:33" s="93" customFormat="1" x14ac:dyDescent="0.25">
      <c r="A9" s="120"/>
      <c r="B9" s="121"/>
    </row>
    <row r="10" spans="1:33" ht="26.4" x14ac:dyDescent="0.25">
      <c r="A10" s="120"/>
      <c r="B10" s="125" t="s">
        <v>312</v>
      </c>
      <c r="C10" s="125" t="s">
        <v>312</v>
      </c>
      <c r="D10" s="93"/>
      <c r="E10" s="93"/>
      <c r="F10" s="93"/>
      <c r="G10" s="93"/>
      <c r="H10" s="93"/>
    </row>
    <row r="11" spans="1:33" x14ac:dyDescent="0.25">
      <c r="A11" s="120"/>
      <c r="B11" s="237" t="s">
        <v>466</v>
      </c>
      <c r="C11" s="237">
        <v>45638</v>
      </c>
      <c r="D11" s="157" t="s">
        <v>313</v>
      </c>
      <c r="E11" s="105"/>
      <c r="F11" s="93"/>
      <c r="G11" s="93"/>
      <c r="H11" s="93"/>
    </row>
    <row r="12" spans="1:33" ht="39.6" x14ac:dyDescent="0.25">
      <c r="A12" s="125" t="s">
        <v>314</v>
      </c>
      <c r="B12" s="125" t="s">
        <v>315</v>
      </c>
      <c r="C12" s="125" t="s">
        <v>316</v>
      </c>
      <c r="D12" s="93"/>
      <c r="E12" s="93"/>
      <c r="F12" s="93"/>
      <c r="G12" s="93"/>
      <c r="H12" s="93"/>
    </row>
    <row r="13" spans="1:33" ht="14.1" customHeight="1" x14ac:dyDescent="0.25">
      <c r="A13" s="146" t="s">
        <v>317</v>
      </c>
      <c r="B13" s="195">
        <v>809</v>
      </c>
      <c r="C13" s="195">
        <v>1219</v>
      </c>
    </row>
    <row r="14" spans="1:33" ht="14.1" customHeight="1" x14ac:dyDescent="0.25">
      <c r="A14" s="146" t="s">
        <v>318</v>
      </c>
      <c r="B14" s="195">
        <v>756</v>
      </c>
      <c r="C14" s="195">
        <v>1172</v>
      </c>
      <c r="I14" s="93"/>
      <c r="J14" s="82"/>
      <c r="K14" s="82"/>
      <c r="L14" s="82"/>
      <c r="M14" s="82"/>
      <c r="N14" s="82"/>
      <c r="O14" s="82"/>
      <c r="P14" s="82"/>
      <c r="Q14" s="82"/>
      <c r="R14" s="82"/>
      <c r="S14" s="82"/>
      <c r="T14" s="82"/>
      <c r="U14" s="82"/>
      <c r="V14" s="82"/>
      <c r="W14" s="82"/>
      <c r="X14" s="82"/>
      <c r="Y14" s="82"/>
      <c r="Z14" s="82"/>
      <c r="AA14" s="82"/>
      <c r="AB14" s="82"/>
      <c r="AC14" s="82"/>
      <c r="AD14" s="82"/>
      <c r="AE14" s="82"/>
      <c r="AF14" s="82"/>
      <c r="AG14" s="82"/>
    </row>
    <row r="15" spans="1:33" ht="14.1" customHeight="1" x14ac:dyDescent="0.25">
      <c r="A15" s="146" t="s">
        <v>319</v>
      </c>
      <c r="B15" s="195">
        <v>724</v>
      </c>
      <c r="C15" s="195">
        <v>1153</v>
      </c>
    </row>
    <row r="16" spans="1:33" ht="14.1" customHeight="1" x14ac:dyDescent="0.25">
      <c r="A16" s="146" t="s">
        <v>320</v>
      </c>
      <c r="B16" s="195">
        <v>707</v>
      </c>
      <c r="C16" s="195">
        <v>1140</v>
      </c>
      <c r="I16" s="93"/>
    </row>
    <row r="17" spans="1:9" ht="14.1" customHeight="1" x14ac:dyDescent="0.25">
      <c r="A17" s="146" t="s">
        <v>321</v>
      </c>
      <c r="B17" s="195">
        <v>709</v>
      </c>
      <c r="C17" s="195">
        <v>1143</v>
      </c>
      <c r="I17" s="82"/>
    </row>
    <row r="18" spans="1:9" ht="14.1" customHeight="1" x14ac:dyDescent="0.25">
      <c r="A18" s="146" t="s">
        <v>322</v>
      </c>
      <c r="B18" s="195">
        <v>744</v>
      </c>
      <c r="C18" s="195">
        <v>1176</v>
      </c>
      <c r="I18" s="82"/>
    </row>
    <row r="19" spans="1:9" ht="14.1" customHeight="1" x14ac:dyDescent="0.25">
      <c r="A19" s="146" t="s">
        <v>323</v>
      </c>
      <c r="B19" s="195">
        <v>794</v>
      </c>
      <c r="C19" s="195">
        <v>1197</v>
      </c>
      <c r="I19" s="82"/>
    </row>
    <row r="20" spans="1:9" ht="14.1" customHeight="1" x14ac:dyDescent="0.25">
      <c r="A20" s="146" t="s">
        <v>324</v>
      </c>
      <c r="B20" s="195">
        <v>857</v>
      </c>
      <c r="C20" s="195">
        <v>1224</v>
      </c>
      <c r="I20" s="82"/>
    </row>
    <row r="21" spans="1:9" ht="14.1" customHeight="1" x14ac:dyDescent="0.25">
      <c r="A21" s="146" t="s">
        <v>325</v>
      </c>
      <c r="B21" s="195">
        <v>908</v>
      </c>
      <c r="C21" s="195">
        <v>1210</v>
      </c>
      <c r="I21" s="82"/>
    </row>
    <row r="22" spans="1:9" ht="14.1" customHeight="1" x14ac:dyDescent="0.25">
      <c r="A22" s="146" t="s">
        <v>326</v>
      </c>
      <c r="B22" s="195">
        <v>955</v>
      </c>
      <c r="C22" s="195">
        <v>1179</v>
      </c>
      <c r="I22" s="82"/>
    </row>
    <row r="23" spans="1:9" ht="14.1" customHeight="1" x14ac:dyDescent="0.25">
      <c r="A23" s="146" t="s">
        <v>327</v>
      </c>
      <c r="B23" s="195">
        <v>1008</v>
      </c>
      <c r="C23" s="195">
        <v>1139</v>
      </c>
      <c r="I23" s="82"/>
    </row>
    <row r="24" spans="1:9" ht="14.1" customHeight="1" x14ac:dyDescent="0.25">
      <c r="A24" s="146" t="s">
        <v>328</v>
      </c>
      <c r="B24" s="195">
        <v>1079</v>
      </c>
      <c r="C24" s="195">
        <v>1107</v>
      </c>
      <c r="I24" s="82"/>
    </row>
    <row r="25" spans="1:9" ht="14.1" customHeight="1" x14ac:dyDescent="0.25">
      <c r="A25" s="146" t="s">
        <v>329</v>
      </c>
      <c r="B25" s="195">
        <v>1143</v>
      </c>
      <c r="C25" s="195">
        <v>1087</v>
      </c>
      <c r="I25" s="82"/>
    </row>
    <row r="26" spans="1:9" ht="14.1" customHeight="1" x14ac:dyDescent="0.25">
      <c r="A26" s="146" t="s">
        <v>330</v>
      </c>
      <c r="B26" s="195">
        <v>1201</v>
      </c>
      <c r="C26" s="195">
        <v>1099</v>
      </c>
      <c r="I26" s="82"/>
    </row>
    <row r="27" spans="1:9" ht="14.1" customHeight="1" x14ac:dyDescent="0.25">
      <c r="A27" s="146" t="s">
        <v>331</v>
      </c>
      <c r="B27" s="195">
        <v>1243</v>
      </c>
      <c r="C27" s="195">
        <v>1095</v>
      </c>
      <c r="I27" s="82"/>
    </row>
    <row r="28" spans="1:9" ht="14.1" customHeight="1" x14ac:dyDescent="0.25">
      <c r="A28" s="146" t="s">
        <v>332</v>
      </c>
      <c r="B28" s="195">
        <v>1278</v>
      </c>
      <c r="C28" s="195">
        <v>1019</v>
      </c>
      <c r="I28" s="82"/>
    </row>
    <row r="29" spans="1:9" ht="14.1" customHeight="1" x14ac:dyDescent="0.25">
      <c r="A29" s="146" t="s">
        <v>333</v>
      </c>
      <c r="B29" s="195">
        <v>1310</v>
      </c>
      <c r="C29" s="195">
        <v>979</v>
      </c>
      <c r="I29" s="82"/>
    </row>
    <row r="30" spans="1:9" ht="14.1" customHeight="1" x14ac:dyDescent="0.25">
      <c r="A30" s="146" t="s">
        <v>334</v>
      </c>
      <c r="B30" s="195">
        <v>1340</v>
      </c>
      <c r="C30" s="195">
        <v>1038</v>
      </c>
      <c r="I30" s="82"/>
    </row>
    <row r="31" spans="1:9" ht="14.1" customHeight="1" x14ac:dyDescent="0.25">
      <c r="A31" s="146" t="s">
        <v>335</v>
      </c>
      <c r="B31" s="195">
        <v>1338</v>
      </c>
      <c r="C31" s="195">
        <v>1036</v>
      </c>
      <c r="I31" s="82"/>
    </row>
    <row r="32" spans="1:9" ht="14.1" customHeight="1" x14ac:dyDescent="0.25">
      <c r="A32" s="146" t="s">
        <v>336</v>
      </c>
      <c r="B32" s="195">
        <v>1294</v>
      </c>
      <c r="C32" s="195">
        <v>1032</v>
      </c>
      <c r="I32" s="82"/>
    </row>
    <row r="33" spans="1:9" ht="14.1" customHeight="1" x14ac:dyDescent="0.25">
      <c r="A33" s="146" t="s">
        <v>337</v>
      </c>
      <c r="B33" s="195">
        <v>1228</v>
      </c>
      <c r="C33" s="195">
        <v>1198</v>
      </c>
      <c r="I33" s="82"/>
    </row>
    <row r="34" spans="1:9" ht="14.1" customHeight="1" x14ac:dyDescent="0.25">
      <c r="A34" s="146" t="s">
        <v>338</v>
      </c>
      <c r="B34" s="195">
        <v>1163</v>
      </c>
      <c r="C34" s="195">
        <v>1244</v>
      </c>
      <c r="I34" s="82"/>
    </row>
    <row r="35" spans="1:9" ht="14.1" customHeight="1" x14ac:dyDescent="0.25">
      <c r="A35" s="146" t="s">
        <v>339</v>
      </c>
      <c r="B35" s="195">
        <v>1094</v>
      </c>
      <c r="C35" s="195">
        <v>1282</v>
      </c>
      <c r="I35" s="82"/>
    </row>
    <row r="36" spans="1:9" ht="14.1" customHeight="1" x14ac:dyDescent="0.25">
      <c r="A36" s="146" t="s">
        <v>340</v>
      </c>
      <c r="B36" s="195">
        <v>970</v>
      </c>
      <c r="C36" s="195">
        <v>1262</v>
      </c>
      <c r="I36" s="82"/>
    </row>
    <row r="37" spans="1:9" x14ac:dyDescent="0.25">
      <c r="A37" s="104"/>
      <c r="I37" s="82"/>
    </row>
    <row r="38" spans="1:9" x14ac:dyDescent="0.25">
      <c r="I38" s="82"/>
    </row>
    <row r="39" spans="1:9" x14ac:dyDescent="0.25">
      <c r="A39" s="114" t="s">
        <v>59</v>
      </c>
      <c r="B39" s="100"/>
      <c r="C39" s="100"/>
      <c r="D39" s="100"/>
      <c r="E39" s="101"/>
      <c r="I39" s="82"/>
    </row>
    <row r="40" spans="1:9" x14ac:dyDescent="0.25">
      <c r="A40" s="320"/>
      <c r="B40" s="321"/>
      <c r="C40" s="321"/>
      <c r="D40" s="321"/>
      <c r="E40" s="322"/>
      <c r="I40" s="82"/>
    </row>
    <row r="41" spans="1:9" x14ac:dyDescent="0.25">
      <c r="A41" s="323"/>
      <c r="B41" s="324"/>
      <c r="C41" s="324"/>
      <c r="D41" s="324"/>
      <c r="E41" s="325"/>
    </row>
    <row r="42" spans="1:9" x14ac:dyDescent="0.25">
      <c r="A42" s="323"/>
      <c r="B42" s="324"/>
      <c r="C42" s="324"/>
      <c r="D42" s="324"/>
      <c r="E42" s="325"/>
    </row>
    <row r="43" spans="1:9" x14ac:dyDescent="0.25">
      <c r="A43" s="323"/>
      <c r="B43" s="324"/>
      <c r="C43" s="324"/>
      <c r="D43" s="324"/>
      <c r="E43" s="325"/>
    </row>
    <row r="44" spans="1:9" x14ac:dyDescent="0.25">
      <c r="A44" s="326"/>
      <c r="B44" s="327"/>
      <c r="C44" s="327"/>
      <c r="D44" s="327"/>
      <c r="E44" s="328"/>
    </row>
  </sheetData>
  <mergeCells count="1">
    <mergeCell ref="A40:E44"/>
  </mergeCells>
  <phoneticPr fontId="13" type="noConversion"/>
  <pageMargins left="0.55000000000000004" right="0.55000000000000004" top="0.55000000000000004" bottom="0.55000000000000004" header="0.3" footer="0.3"/>
  <pageSetup scale="85"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11"/>
  <sheetViews>
    <sheetView zoomScale="90" zoomScaleNormal="90" workbookViewId="0">
      <pane ySplit="4" topLeftCell="A5" activePane="bottomLeft" state="frozen"/>
      <selection pane="bottomLeft" activeCell="A28" sqref="A28"/>
    </sheetView>
  </sheetViews>
  <sheetFormatPr defaultColWidth="9.109375" defaultRowHeight="13.8" x14ac:dyDescent="0.25"/>
  <cols>
    <col min="1" max="1" width="7.6640625" style="147" customWidth="1"/>
    <col min="2" max="2" width="75.6640625" style="147" customWidth="1"/>
    <col min="3" max="16384" width="9.109375" style="147"/>
  </cols>
  <sheetData>
    <row r="1" spans="1:4" ht="17.399999999999999" x14ac:dyDescent="0.3">
      <c r="A1" s="35" t="s">
        <v>24</v>
      </c>
    </row>
    <row r="2" spans="1:4" ht="17.399999999999999" x14ac:dyDescent="0.3">
      <c r="A2" s="35" t="s">
        <v>341</v>
      </c>
    </row>
    <row r="3" spans="1:4" ht="16.649999999999999" customHeight="1" x14ac:dyDescent="0.3">
      <c r="A3" s="150" t="s">
        <v>342</v>
      </c>
      <c r="B3" s="150"/>
    </row>
    <row r="4" spans="1:4" x14ac:dyDescent="0.25">
      <c r="A4" s="149" t="s">
        <v>343</v>
      </c>
      <c r="B4" s="149"/>
      <c r="C4" s="172" t="s">
        <v>344</v>
      </c>
      <c r="D4" s="172" t="s">
        <v>345</v>
      </c>
    </row>
    <row r="5" spans="1:4" ht="124.2" x14ac:dyDescent="0.25">
      <c r="A5" s="167">
        <v>1</v>
      </c>
      <c r="B5" s="168" t="s">
        <v>346</v>
      </c>
    </row>
    <row r="7" spans="1:4" ht="27.6" x14ac:dyDescent="0.25">
      <c r="B7" s="148" t="s">
        <v>347</v>
      </c>
    </row>
    <row r="8" spans="1:4" x14ac:dyDescent="0.25">
      <c r="B8" s="147" t="s">
        <v>348</v>
      </c>
    </row>
    <row r="9" spans="1:4" x14ac:dyDescent="0.25">
      <c r="B9" s="147" t="s">
        <v>349</v>
      </c>
    </row>
    <row r="11" spans="1:4" x14ac:dyDescent="0.25">
      <c r="B11" s="147" t="s">
        <v>350</v>
      </c>
    </row>
  </sheetData>
  <pageMargins left="0.7" right="0.7" top="0.75" bottom="0.75" header="0.3" footer="0.3"/>
  <pageSetup orientation="landscape" r:id="rId1"/>
  <headerFooter>
    <oddFooter>&amp;RMN Rules 7610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J103"/>
  <sheetViews>
    <sheetView zoomScale="80" workbookViewId="0">
      <selection activeCell="F1" sqref="F1"/>
    </sheetView>
  </sheetViews>
  <sheetFormatPr defaultRowHeight="13.2" x14ac:dyDescent="0.25"/>
  <cols>
    <col min="1" max="1" width="22.5546875" customWidth="1"/>
    <col min="2" max="2" width="24" customWidth="1"/>
    <col min="3" max="3" width="16.6640625" customWidth="1"/>
    <col min="4" max="4" width="19" customWidth="1"/>
    <col min="5" max="5" width="20.5546875" customWidth="1"/>
    <col min="6" max="6" width="16.33203125" customWidth="1"/>
    <col min="7" max="7" width="23.33203125" customWidth="1"/>
    <col min="8" max="8" width="24.6640625" customWidth="1"/>
    <col min="9" max="9" width="17.33203125" customWidth="1"/>
    <col min="10" max="10" width="16.33203125" customWidth="1"/>
  </cols>
  <sheetData>
    <row r="1" spans="1:5" ht="17.399999999999999" x14ac:dyDescent="0.3">
      <c r="A1" s="35" t="s">
        <v>351</v>
      </c>
    </row>
    <row r="3" spans="1:5" x14ac:dyDescent="0.25">
      <c r="A3" s="4" t="s">
        <v>200</v>
      </c>
      <c r="B3" s="4"/>
      <c r="C3" s="4"/>
    </row>
    <row r="5" spans="1:5" x14ac:dyDescent="0.25">
      <c r="A5" s="2" t="s">
        <v>352</v>
      </c>
      <c r="B5" s="2"/>
      <c r="C5" s="2"/>
    </row>
    <row r="7" spans="1:5" ht="15" customHeight="1" x14ac:dyDescent="0.25">
      <c r="A7" s="3" t="s">
        <v>353</v>
      </c>
      <c r="B7" t="s">
        <v>354</v>
      </c>
    </row>
    <row r="8" spans="1:5" ht="15" customHeight="1" x14ac:dyDescent="0.25">
      <c r="A8" s="3"/>
      <c r="B8" t="s">
        <v>355</v>
      </c>
    </row>
    <row r="9" spans="1:5" ht="15" customHeight="1" x14ac:dyDescent="0.25">
      <c r="A9" s="3"/>
      <c r="B9" t="s">
        <v>356</v>
      </c>
    </row>
    <row r="11" spans="1:5" x14ac:dyDescent="0.25">
      <c r="A11" s="12" t="s">
        <v>357</v>
      </c>
      <c r="B11" s="8"/>
      <c r="C11" s="8"/>
      <c r="D11" s="8"/>
      <c r="E11" s="13"/>
    </row>
    <row r="12" spans="1:5" x14ac:dyDescent="0.25">
      <c r="A12" s="9" t="s">
        <v>358</v>
      </c>
      <c r="B12" s="37"/>
      <c r="D12" s="1" t="s">
        <v>359</v>
      </c>
      <c r="E12" s="46" t="s">
        <v>360</v>
      </c>
    </row>
    <row r="13" spans="1:5" x14ac:dyDescent="0.25">
      <c r="A13" s="9" t="s">
        <v>39</v>
      </c>
      <c r="B13" s="43"/>
      <c r="D13" s="1"/>
      <c r="E13" s="23"/>
    </row>
    <row r="14" spans="1:5" ht="13.5" customHeight="1" x14ac:dyDescent="0.25">
      <c r="A14" s="9" t="s">
        <v>43</v>
      </c>
      <c r="B14" s="43"/>
      <c r="E14" s="26"/>
    </row>
    <row r="15" spans="1:5" ht="15.75" customHeight="1" x14ac:dyDescent="0.25">
      <c r="A15" s="9" t="s">
        <v>46</v>
      </c>
      <c r="B15" s="43"/>
      <c r="D15" s="238" t="s">
        <v>361</v>
      </c>
      <c r="E15" s="39"/>
    </row>
    <row r="16" spans="1:5" x14ac:dyDescent="0.25">
      <c r="A16" s="9" t="s">
        <v>48</v>
      </c>
      <c r="B16" s="44"/>
      <c r="E16" s="23"/>
    </row>
    <row r="17" spans="1:8" x14ac:dyDescent="0.25">
      <c r="A17" s="9" t="s">
        <v>362</v>
      </c>
      <c r="B17" s="43"/>
      <c r="E17" s="23"/>
    </row>
    <row r="18" spans="1:8" x14ac:dyDescent="0.25">
      <c r="A18" s="9" t="s">
        <v>363</v>
      </c>
      <c r="B18" s="45"/>
      <c r="E18" s="23"/>
    </row>
    <row r="19" spans="1:8" x14ac:dyDescent="0.25">
      <c r="A19" s="10" t="s">
        <v>50</v>
      </c>
      <c r="B19" s="45"/>
      <c r="C19" s="11"/>
      <c r="D19" s="11"/>
      <c r="E19" s="26"/>
    </row>
    <row r="21" spans="1:8" x14ac:dyDescent="0.25">
      <c r="A21" s="12" t="s">
        <v>364</v>
      </c>
      <c r="B21" s="20"/>
      <c r="C21" s="8"/>
      <c r="D21" s="14"/>
      <c r="E21" s="14"/>
      <c r="F21" s="8"/>
      <c r="G21" s="8"/>
      <c r="H21" s="13"/>
    </row>
    <row r="22" spans="1:8" ht="26.4" x14ac:dyDescent="0.25">
      <c r="A22" s="22"/>
      <c r="B22" s="19" t="s">
        <v>365</v>
      </c>
      <c r="C22" s="19" t="s">
        <v>366</v>
      </c>
      <c r="D22" s="19" t="s">
        <v>367</v>
      </c>
      <c r="E22" s="24" t="s">
        <v>368</v>
      </c>
      <c r="F22" s="19" t="s">
        <v>369</v>
      </c>
      <c r="G22" s="24" t="s">
        <v>370</v>
      </c>
      <c r="H22" s="27" t="s">
        <v>371</v>
      </c>
    </row>
    <row r="23" spans="1:8" x14ac:dyDescent="0.25">
      <c r="A23" s="22"/>
      <c r="B23" s="47"/>
      <c r="C23" s="42"/>
      <c r="D23" s="42"/>
      <c r="E23" s="48"/>
      <c r="F23" s="42"/>
      <c r="G23" s="49"/>
      <c r="H23" s="40"/>
    </row>
    <row r="24" spans="1:8" x14ac:dyDescent="0.25">
      <c r="A24" s="22"/>
      <c r="B24" s="47"/>
      <c r="C24" s="42"/>
      <c r="D24" s="42"/>
      <c r="E24" s="48"/>
      <c r="F24" s="42"/>
      <c r="G24" s="49"/>
      <c r="H24" s="40"/>
    </row>
    <row r="25" spans="1:8" x14ac:dyDescent="0.25">
      <c r="A25" s="22"/>
      <c r="B25" s="47"/>
      <c r="C25" s="42"/>
      <c r="D25" s="42"/>
      <c r="E25" s="48"/>
      <c r="F25" s="42"/>
      <c r="G25" s="49"/>
      <c r="H25" s="40"/>
    </row>
    <row r="26" spans="1:8" x14ac:dyDescent="0.25">
      <c r="A26" s="22"/>
      <c r="B26" s="47"/>
      <c r="C26" s="42"/>
      <c r="D26" s="42"/>
      <c r="E26" s="48"/>
      <c r="F26" s="42"/>
      <c r="G26" s="49"/>
      <c r="H26" s="40"/>
    </row>
    <row r="27" spans="1:8" x14ac:dyDescent="0.25">
      <c r="A27" s="22"/>
      <c r="B27" s="47"/>
      <c r="C27" s="42"/>
      <c r="D27" s="42"/>
      <c r="E27" s="48"/>
      <c r="F27" s="42"/>
      <c r="G27" s="49"/>
      <c r="H27" s="40"/>
    </row>
    <row r="28" spans="1:8" x14ac:dyDescent="0.25">
      <c r="A28" s="22"/>
      <c r="B28" s="47"/>
      <c r="C28" s="42"/>
      <c r="D28" s="42"/>
      <c r="E28" s="48"/>
      <c r="F28" s="42"/>
      <c r="G28" s="49"/>
      <c r="H28" s="40"/>
    </row>
    <row r="29" spans="1:8" x14ac:dyDescent="0.25">
      <c r="A29" s="22"/>
      <c r="B29" s="47"/>
      <c r="C29" s="42"/>
      <c r="D29" s="42"/>
      <c r="E29" s="48"/>
      <c r="F29" s="42"/>
      <c r="G29" s="49"/>
      <c r="H29" s="40"/>
    </row>
    <row r="30" spans="1:8" x14ac:dyDescent="0.25">
      <c r="A30" s="22"/>
      <c r="B30" s="47"/>
      <c r="C30" s="42"/>
      <c r="D30" s="42"/>
      <c r="E30" s="48"/>
      <c r="F30" s="42"/>
      <c r="G30" s="49"/>
      <c r="H30" s="40"/>
    </row>
    <row r="31" spans="1:8" x14ac:dyDescent="0.25">
      <c r="A31" s="22"/>
      <c r="B31" s="47"/>
      <c r="C31" s="42"/>
      <c r="D31" s="42"/>
      <c r="E31" s="48"/>
      <c r="F31" s="42"/>
      <c r="G31" s="49"/>
      <c r="H31" s="40"/>
    </row>
    <row r="32" spans="1:8" x14ac:dyDescent="0.25">
      <c r="A32" s="22"/>
      <c r="B32" s="47"/>
      <c r="C32" s="42"/>
      <c r="D32" s="42"/>
      <c r="E32" s="48"/>
      <c r="F32" s="42"/>
      <c r="G32" s="49"/>
      <c r="H32" s="40"/>
    </row>
    <row r="33" spans="1:8" x14ac:dyDescent="0.25">
      <c r="A33" s="30"/>
      <c r="B33" s="47"/>
      <c r="C33" s="42"/>
      <c r="D33" s="42"/>
      <c r="E33" s="42"/>
      <c r="F33" s="42"/>
      <c r="G33" s="50"/>
      <c r="H33" s="40"/>
    </row>
    <row r="35" spans="1:8" ht="19.5" customHeight="1" x14ac:dyDescent="0.25">
      <c r="A35" s="12" t="s">
        <v>372</v>
      </c>
      <c r="B35" s="20"/>
      <c r="C35" s="17" t="s">
        <v>373</v>
      </c>
      <c r="D35" s="17"/>
      <c r="E35" s="8"/>
      <c r="F35" s="8"/>
      <c r="G35" s="8"/>
      <c r="H35" s="13"/>
    </row>
    <row r="36" spans="1:8" ht="26.4" x14ac:dyDescent="0.25">
      <c r="A36" s="22"/>
      <c r="B36" s="28" t="s">
        <v>365</v>
      </c>
      <c r="C36" s="28" t="s">
        <v>167</v>
      </c>
      <c r="D36" s="28" t="s">
        <v>168</v>
      </c>
      <c r="E36" s="29" t="s">
        <v>374</v>
      </c>
      <c r="F36" s="29" t="s">
        <v>375</v>
      </c>
      <c r="G36" s="29" t="s">
        <v>376</v>
      </c>
      <c r="H36" s="27" t="s">
        <v>371</v>
      </c>
    </row>
    <row r="37" spans="1:8" x14ac:dyDescent="0.25">
      <c r="A37" s="22"/>
      <c r="B37" s="47"/>
      <c r="C37" s="51"/>
      <c r="D37" s="51"/>
      <c r="E37" s="52"/>
      <c r="F37" s="51"/>
      <c r="G37" s="51"/>
      <c r="H37" s="41"/>
    </row>
    <row r="38" spans="1:8" x14ac:dyDescent="0.25">
      <c r="A38" s="22"/>
      <c r="B38" s="47"/>
      <c r="C38" s="51"/>
      <c r="D38" s="51"/>
      <c r="E38" s="52"/>
      <c r="F38" s="51"/>
      <c r="G38" s="51"/>
      <c r="H38" s="41"/>
    </row>
    <row r="39" spans="1:8" x14ac:dyDescent="0.25">
      <c r="A39" s="22"/>
      <c r="B39" s="47"/>
      <c r="C39" s="51"/>
      <c r="D39" s="51"/>
      <c r="E39" s="52"/>
      <c r="F39" s="51"/>
      <c r="G39" s="51"/>
      <c r="H39" s="41"/>
    </row>
    <row r="40" spans="1:8" x14ac:dyDescent="0.25">
      <c r="A40" s="22"/>
      <c r="B40" s="47"/>
      <c r="C40" s="51"/>
      <c r="D40" s="51"/>
      <c r="E40" s="52"/>
      <c r="F40" s="51"/>
      <c r="G40" s="51"/>
      <c r="H40" s="41"/>
    </row>
    <row r="41" spans="1:8" x14ac:dyDescent="0.25">
      <c r="A41" s="22"/>
      <c r="B41" s="47"/>
      <c r="C41" s="51"/>
      <c r="D41" s="51"/>
      <c r="E41" s="52"/>
      <c r="F41" s="51"/>
      <c r="G41" s="51"/>
      <c r="H41" s="41"/>
    </row>
    <row r="42" spans="1:8" x14ac:dyDescent="0.25">
      <c r="A42" s="22"/>
      <c r="B42" s="47"/>
      <c r="C42" s="51"/>
      <c r="D42" s="51"/>
      <c r="E42" s="52"/>
      <c r="F42" s="51"/>
      <c r="G42" s="51"/>
      <c r="H42" s="41"/>
    </row>
    <row r="43" spans="1:8" x14ac:dyDescent="0.25">
      <c r="A43" s="22"/>
      <c r="B43" s="47"/>
      <c r="C43" s="51"/>
      <c r="D43" s="51"/>
      <c r="E43" s="52"/>
      <c r="F43" s="51"/>
      <c r="G43" s="51"/>
      <c r="H43" s="41"/>
    </row>
    <row r="44" spans="1:8" x14ac:dyDescent="0.25">
      <c r="A44" s="22"/>
      <c r="B44" s="47"/>
      <c r="C44" s="51"/>
      <c r="D44" s="51"/>
      <c r="E44" s="52"/>
      <c r="F44" s="51"/>
      <c r="G44" s="51"/>
      <c r="H44" s="41"/>
    </row>
    <row r="45" spans="1:8" x14ac:dyDescent="0.25">
      <c r="A45" s="22"/>
      <c r="B45" s="47"/>
      <c r="C45" s="51"/>
      <c r="D45" s="51"/>
      <c r="E45" s="52"/>
      <c r="F45" s="51"/>
      <c r="G45" s="51"/>
      <c r="H45" s="41"/>
    </row>
    <row r="46" spans="1:8" x14ac:dyDescent="0.25">
      <c r="A46" s="22"/>
      <c r="B46" s="47"/>
      <c r="C46" s="51"/>
      <c r="D46" s="51"/>
      <c r="E46" s="52"/>
      <c r="F46" s="51"/>
      <c r="G46" s="51"/>
      <c r="H46" s="41"/>
    </row>
    <row r="47" spans="1:8" x14ac:dyDescent="0.25">
      <c r="A47" s="25"/>
      <c r="B47" s="47"/>
      <c r="C47" s="51"/>
      <c r="D47" s="51"/>
      <c r="E47" s="52"/>
      <c r="F47" s="51"/>
      <c r="G47" s="51"/>
      <c r="H47" s="41"/>
    </row>
    <row r="49" spans="1:10" x14ac:dyDescent="0.25">
      <c r="A49" s="12" t="s">
        <v>377</v>
      </c>
      <c r="B49" s="8"/>
      <c r="C49" s="17" t="s">
        <v>378</v>
      </c>
      <c r="D49" s="17"/>
      <c r="E49" s="17"/>
      <c r="F49" s="17"/>
      <c r="G49" s="31" t="s">
        <v>379</v>
      </c>
      <c r="H49" s="17"/>
      <c r="I49" s="17"/>
      <c r="J49" s="18"/>
    </row>
    <row r="50" spans="1:10" ht="27.15" customHeight="1" x14ac:dyDescent="0.25">
      <c r="A50" s="22"/>
      <c r="B50" s="28" t="s">
        <v>365</v>
      </c>
      <c r="C50" s="28" t="s">
        <v>380</v>
      </c>
      <c r="D50" s="28" t="s">
        <v>381</v>
      </c>
      <c r="E50" s="29" t="s">
        <v>382</v>
      </c>
      <c r="F50" s="29" t="s">
        <v>383</v>
      </c>
      <c r="G50" s="32" t="s">
        <v>384</v>
      </c>
      <c r="H50" s="28" t="s">
        <v>381</v>
      </c>
      <c r="I50" s="28" t="s">
        <v>382</v>
      </c>
      <c r="J50" s="65" t="s">
        <v>383</v>
      </c>
    </row>
    <row r="51" spans="1:10" x14ac:dyDescent="0.25">
      <c r="A51" s="22"/>
      <c r="B51" s="47"/>
      <c r="C51" s="42"/>
      <c r="D51" s="36"/>
      <c r="E51" s="42"/>
      <c r="F51" s="53"/>
      <c r="G51" s="54"/>
      <c r="H51" s="36"/>
      <c r="I51" s="39"/>
      <c r="J51" s="36"/>
    </row>
    <row r="52" spans="1:10" x14ac:dyDescent="0.25">
      <c r="A52" s="22"/>
      <c r="B52" s="47"/>
      <c r="C52" s="42"/>
      <c r="D52" s="36"/>
      <c r="E52" s="42"/>
      <c r="F52" s="53"/>
      <c r="G52" s="54"/>
      <c r="H52" s="36"/>
      <c r="I52" s="39"/>
      <c r="J52" s="36"/>
    </row>
    <row r="53" spans="1:10" x14ac:dyDescent="0.25">
      <c r="A53" s="22"/>
      <c r="B53" s="47"/>
      <c r="C53" s="42"/>
      <c r="D53" s="36"/>
      <c r="E53" s="42"/>
      <c r="F53" s="53"/>
      <c r="G53" s="54"/>
      <c r="H53" s="36"/>
      <c r="I53" s="39"/>
      <c r="J53" s="36"/>
    </row>
    <row r="54" spans="1:10" x14ac:dyDescent="0.25">
      <c r="A54" s="22"/>
      <c r="B54" s="47"/>
      <c r="C54" s="42"/>
      <c r="D54" s="36"/>
      <c r="E54" s="42"/>
      <c r="F54" s="53"/>
      <c r="G54" s="54"/>
      <c r="H54" s="36"/>
      <c r="I54" s="39"/>
      <c r="J54" s="36"/>
    </row>
    <row r="55" spans="1:10" x14ac:dyDescent="0.25">
      <c r="A55" s="22"/>
      <c r="B55" s="47"/>
      <c r="C55" s="42"/>
      <c r="D55" s="36"/>
      <c r="E55" s="42"/>
      <c r="F55" s="53"/>
      <c r="G55" s="54"/>
      <c r="H55" s="36"/>
      <c r="I55" s="39"/>
      <c r="J55" s="36"/>
    </row>
    <row r="56" spans="1:10" x14ac:dyDescent="0.25">
      <c r="A56" s="22"/>
      <c r="B56" s="47"/>
      <c r="C56" s="42"/>
      <c r="D56" s="36"/>
      <c r="E56" s="42"/>
      <c r="F56" s="53"/>
      <c r="G56" s="54"/>
      <c r="H56" s="36"/>
      <c r="I56" s="39"/>
      <c r="J56" s="36"/>
    </row>
    <row r="57" spans="1:10" x14ac:dyDescent="0.25">
      <c r="A57" s="22"/>
      <c r="B57" s="47"/>
      <c r="C57" s="42"/>
      <c r="D57" s="36"/>
      <c r="E57" s="42"/>
      <c r="F57" s="53"/>
      <c r="G57" s="54"/>
      <c r="H57" s="36"/>
      <c r="I57" s="39"/>
      <c r="J57" s="36"/>
    </row>
    <row r="58" spans="1:10" x14ac:dyDescent="0.25">
      <c r="A58" s="22"/>
      <c r="B58" s="47"/>
      <c r="C58" s="42"/>
      <c r="D58" s="36"/>
      <c r="E58" s="42"/>
      <c r="F58" s="53"/>
      <c r="G58" s="54"/>
      <c r="H58" s="36"/>
      <c r="I58" s="39"/>
      <c r="J58" s="36"/>
    </row>
    <row r="59" spans="1:10" x14ac:dyDescent="0.25">
      <c r="A59" s="22"/>
      <c r="B59" s="47"/>
      <c r="C59" s="42"/>
      <c r="D59" s="36"/>
      <c r="E59" s="42"/>
      <c r="F59" s="53"/>
      <c r="G59" s="54"/>
      <c r="H59" s="36"/>
      <c r="I59" s="39"/>
      <c r="J59" s="36"/>
    </row>
    <row r="60" spans="1:10" x14ac:dyDescent="0.25">
      <c r="A60" s="22"/>
      <c r="B60" s="47"/>
      <c r="C60" s="42"/>
      <c r="D60" s="36"/>
      <c r="E60" s="42"/>
      <c r="F60" s="53"/>
      <c r="G60" s="54"/>
      <c r="H60" s="36"/>
      <c r="I60" s="39"/>
      <c r="J60" s="36"/>
    </row>
    <row r="61" spans="1:10" x14ac:dyDescent="0.25">
      <c r="A61" s="25"/>
      <c r="B61" s="47"/>
      <c r="C61" s="42"/>
      <c r="D61" s="36"/>
      <c r="E61" s="42"/>
      <c r="F61" s="53"/>
      <c r="G61" s="54"/>
      <c r="H61" s="36"/>
      <c r="I61" s="39"/>
      <c r="J61" s="36"/>
    </row>
    <row r="64" spans="1:10" ht="18.75" customHeight="1" x14ac:dyDescent="0.3">
      <c r="A64" s="56" t="s">
        <v>385</v>
      </c>
      <c r="B64" s="57"/>
      <c r="C64" s="57"/>
      <c r="D64" s="57"/>
      <c r="E64" s="57"/>
      <c r="F64" s="57"/>
      <c r="G64" s="58"/>
    </row>
    <row r="65" spans="1:7" ht="13.5" customHeight="1" x14ac:dyDescent="0.3">
      <c r="A65" s="59"/>
      <c r="B65" s="34"/>
      <c r="C65" s="34"/>
      <c r="D65" s="34"/>
      <c r="E65" s="34"/>
      <c r="F65" s="34"/>
      <c r="G65" s="60"/>
    </row>
    <row r="66" spans="1:7" x14ac:dyDescent="0.25">
      <c r="A66" s="61" t="s">
        <v>386</v>
      </c>
      <c r="B66" s="33" t="s">
        <v>67</v>
      </c>
      <c r="C66" s="33" t="s">
        <v>387</v>
      </c>
      <c r="E66" s="33" t="s">
        <v>386</v>
      </c>
      <c r="F66" s="33" t="s">
        <v>67</v>
      </c>
      <c r="G66" s="62" t="s">
        <v>387</v>
      </c>
    </row>
    <row r="67" spans="1:7" x14ac:dyDescent="0.25">
      <c r="A67" s="61"/>
      <c r="B67" s="33"/>
      <c r="C67" s="33"/>
      <c r="G67" s="23"/>
    </row>
    <row r="68" spans="1:7" x14ac:dyDescent="0.25">
      <c r="A68" s="61" t="s">
        <v>388</v>
      </c>
      <c r="B68" t="s">
        <v>389</v>
      </c>
      <c r="C68" t="s">
        <v>390</v>
      </c>
      <c r="E68" s="33" t="s">
        <v>391</v>
      </c>
      <c r="F68" t="s">
        <v>392</v>
      </c>
      <c r="G68" s="23" t="s">
        <v>393</v>
      </c>
    </row>
    <row r="69" spans="1:7" x14ac:dyDescent="0.25">
      <c r="A69" s="22"/>
      <c r="B69" t="s">
        <v>394</v>
      </c>
      <c r="C69" t="s">
        <v>395</v>
      </c>
      <c r="F69" t="s">
        <v>396</v>
      </c>
      <c r="G69" s="23" t="s">
        <v>397</v>
      </c>
    </row>
    <row r="70" spans="1:7" x14ac:dyDescent="0.25">
      <c r="A70" s="22"/>
      <c r="B70" t="s">
        <v>398</v>
      </c>
      <c r="C70" t="s">
        <v>399</v>
      </c>
      <c r="F70" t="s">
        <v>400</v>
      </c>
      <c r="G70" s="23" t="s">
        <v>401</v>
      </c>
    </row>
    <row r="71" spans="1:7" x14ac:dyDescent="0.25">
      <c r="A71" s="22"/>
      <c r="B71" t="s">
        <v>402</v>
      </c>
      <c r="C71" t="s">
        <v>403</v>
      </c>
      <c r="F71" t="s">
        <v>404</v>
      </c>
      <c r="G71" s="23" t="s">
        <v>405</v>
      </c>
    </row>
    <row r="72" spans="1:7" x14ac:dyDescent="0.25">
      <c r="A72" s="22"/>
      <c r="B72" t="s">
        <v>81</v>
      </c>
      <c r="C72" t="s">
        <v>406</v>
      </c>
      <c r="F72" t="s">
        <v>407</v>
      </c>
      <c r="G72" s="23" t="s">
        <v>408</v>
      </c>
    </row>
    <row r="73" spans="1:7" x14ac:dyDescent="0.25">
      <c r="A73" s="22"/>
      <c r="F73" t="s">
        <v>409</v>
      </c>
      <c r="G73" s="23" t="s">
        <v>410</v>
      </c>
    </row>
    <row r="74" spans="1:7" x14ac:dyDescent="0.25">
      <c r="A74" s="63" t="s">
        <v>411</v>
      </c>
      <c r="B74" t="s">
        <v>412</v>
      </c>
      <c r="C74" t="s">
        <v>413</v>
      </c>
      <c r="F74" t="s">
        <v>414</v>
      </c>
      <c r="G74" s="23" t="s">
        <v>415</v>
      </c>
    </row>
    <row r="75" spans="1:7" ht="13.5" customHeight="1" x14ac:dyDescent="0.25">
      <c r="A75" s="64" t="s">
        <v>384</v>
      </c>
      <c r="B75" t="s">
        <v>416</v>
      </c>
      <c r="C75" t="s">
        <v>417</v>
      </c>
      <c r="F75" t="s">
        <v>81</v>
      </c>
      <c r="G75" s="23" t="s">
        <v>406</v>
      </c>
    </row>
    <row r="76" spans="1:7" ht="13.5" customHeight="1" x14ac:dyDescent="0.25">
      <c r="A76" s="22"/>
      <c r="B76" t="s">
        <v>418</v>
      </c>
      <c r="C76" t="s">
        <v>419</v>
      </c>
      <c r="G76" s="23"/>
    </row>
    <row r="77" spans="1:7" ht="13.5" customHeight="1" x14ac:dyDescent="0.25">
      <c r="A77" s="22"/>
      <c r="B77" t="s">
        <v>211</v>
      </c>
      <c r="C77" t="s">
        <v>420</v>
      </c>
      <c r="E77" s="33" t="s">
        <v>421</v>
      </c>
      <c r="F77" t="s">
        <v>422</v>
      </c>
      <c r="G77" s="23" t="s">
        <v>423</v>
      </c>
    </row>
    <row r="78" spans="1:7" ht="13.5" customHeight="1" x14ac:dyDescent="0.25">
      <c r="A78" s="22"/>
      <c r="B78" t="s">
        <v>424</v>
      </c>
      <c r="C78" t="s">
        <v>425</v>
      </c>
      <c r="F78" t="s">
        <v>214</v>
      </c>
      <c r="G78" s="23" t="s">
        <v>426</v>
      </c>
    </row>
    <row r="79" spans="1:7" ht="13.5" customHeight="1" x14ac:dyDescent="0.25">
      <c r="A79" s="22"/>
      <c r="B79" t="s">
        <v>209</v>
      </c>
      <c r="C79" t="s">
        <v>427</v>
      </c>
      <c r="F79" t="s">
        <v>428</v>
      </c>
      <c r="G79" s="23" t="s">
        <v>429</v>
      </c>
    </row>
    <row r="80" spans="1:7" ht="13.5" customHeight="1" x14ac:dyDescent="0.25">
      <c r="A80" s="22"/>
      <c r="B80" t="s">
        <v>430</v>
      </c>
      <c r="C80" t="s">
        <v>431</v>
      </c>
      <c r="F80" t="s">
        <v>432</v>
      </c>
      <c r="G80" s="23" t="s">
        <v>433</v>
      </c>
    </row>
    <row r="81" spans="1:7" x14ac:dyDescent="0.25">
      <c r="A81" s="22"/>
      <c r="B81" t="s">
        <v>210</v>
      </c>
      <c r="C81" t="s">
        <v>434</v>
      </c>
      <c r="F81" t="s">
        <v>435</v>
      </c>
      <c r="G81" s="23" t="s">
        <v>436</v>
      </c>
    </row>
    <row r="82" spans="1:7" x14ac:dyDescent="0.25">
      <c r="A82" s="22"/>
      <c r="B82" t="s">
        <v>437</v>
      </c>
      <c r="C82" t="s">
        <v>410</v>
      </c>
      <c r="F82" t="s">
        <v>438</v>
      </c>
      <c r="G82" s="23" t="s">
        <v>439</v>
      </c>
    </row>
    <row r="83" spans="1:7" x14ac:dyDescent="0.25">
      <c r="A83" s="22"/>
      <c r="B83" t="s">
        <v>440</v>
      </c>
      <c r="C83" t="s">
        <v>441</v>
      </c>
      <c r="G83" s="23"/>
    </row>
    <row r="84" spans="1:7" x14ac:dyDescent="0.25">
      <c r="A84" s="22"/>
      <c r="B84" t="s">
        <v>442</v>
      </c>
      <c r="C84" t="s">
        <v>443</v>
      </c>
      <c r="G84" s="23"/>
    </row>
    <row r="85" spans="1:7" x14ac:dyDescent="0.25">
      <c r="A85" s="22"/>
      <c r="B85" t="s">
        <v>444</v>
      </c>
      <c r="C85" t="s">
        <v>445</v>
      </c>
      <c r="G85" s="23"/>
    </row>
    <row r="86" spans="1:7" x14ac:dyDescent="0.25">
      <c r="A86" s="22"/>
      <c r="B86" t="s">
        <v>446</v>
      </c>
      <c r="C86" t="s">
        <v>447</v>
      </c>
      <c r="G86" s="23"/>
    </row>
    <row r="87" spans="1:7" x14ac:dyDescent="0.25">
      <c r="A87" s="22"/>
      <c r="B87" t="s">
        <v>448</v>
      </c>
      <c r="C87" t="s">
        <v>415</v>
      </c>
      <c r="G87" s="23"/>
    </row>
    <row r="88" spans="1:7" x14ac:dyDescent="0.25">
      <c r="A88" s="22"/>
      <c r="B88" t="s">
        <v>449</v>
      </c>
      <c r="C88" t="s">
        <v>450</v>
      </c>
      <c r="G88" s="23"/>
    </row>
    <row r="89" spans="1:7" x14ac:dyDescent="0.25">
      <c r="A89" s="22"/>
      <c r="B89" t="s">
        <v>451</v>
      </c>
      <c r="C89" t="s">
        <v>452</v>
      </c>
      <c r="G89" s="23"/>
    </row>
    <row r="90" spans="1:7" x14ac:dyDescent="0.25">
      <c r="A90" s="22"/>
      <c r="B90" t="s">
        <v>81</v>
      </c>
      <c r="C90" t="s">
        <v>406</v>
      </c>
      <c r="G90" s="23"/>
    </row>
    <row r="91" spans="1:7" x14ac:dyDescent="0.25">
      <c r="A91" s="25"/>
      <c r="B91" s="11"/>
      <c r="C91" s="11"/>
      <c r="D91" s="11"/>
      <c r="E91" s="11"/>
      <c r="F91" s="11"/>
      <c r="G91" s="26"/>
    </row>
    <row r="93" spans="1:7" ht="15.6" x14ac:dyDescent="0.3">
      <c r="A93" s="56" t="s">
        <v>453</v>
      </c>
      <c r="B93" s="57"/>
      <c r="C93" s="57"/>
      <c r="D93" s="58"/>
    </row>
    <row r="94" spans="1:7" x14ac:dyDescent="0.25">
      <c r="A94" s="16"/>
      <c r="B94" s="8"/>
      <c r="C94" s="8"/>
      <c r="D94" s="13"/>
    </row>
    <row r="95" spans="1:7" x14ac:dyDescent="0.25">
      <c r="A95" s="67" t="s">
        <v>454</v>
      </c>
      <c r="B95" s="66" t="s">
        <v>455</v>
      </c>
      <c r="C95" s="34"/>
      <c r="D95" s="23"/>
      <c r="E95" s="93" t="s">
        <v>456</v>
      </c>
    </row>
    <row r="96" spans="1:7" x14ac:dyDescent="0.25">
      <c r="A96" s="67" t="s">
        <v>457</v>
      </c>
      <c r="B96" s="34" t="s">
        <v>458</v>
      </c>
      <c r="C96" s="34"/>
      <c r="D96" s="23"/>
    </row>
    <row r="97" spans="1:5" x14ac:dyDescent="0.25">
      <c r="A97" s="22"/>
      <c r="D97" s="23"/>
    </row>
    <row r="98" spans="1:5" x14ac:dyDescent="0.25">
      <c r="A98" s="67" t="s">
        <v>459</v>
      </c>
      <c r="B98" s="34" t="s">
        <v>460</v>
      </c>
      <c r="C98" s="34"/>
      <c r="D98" s="60"/>
      <c r="E98" t="s">
        <v>461</v>
      </c>
    </row>
    <row r="99" spans="1:5" x14ac:dyDescent="0.25">
      <c r="A99" s="67" t="s">
        <v>457</v>
      </c>
      <c r="D99" s="23"/>
    </row>
    <row r="100" spans="1:5" x14ac:dyDescent="0.25">
      <c r="A100" s="21"/>
      <c r="D100" s="23"/>
    </row>
    <row r="101" spans="1:5" x14ac:dyDescent="0.25">
      <c r="A101" s="67" t="s">
        <v>462</v>
      </c>
      <c r="B101" s="66" t="s">
        <v>463</v>
      </c>
      <c r="C101" s="34"/>
      <c r="D101" s="60"/>
      <c r="E101" s="93"/>
    </row>
    <row r="102" spans="1:5" x14ac:dyDescent="0.25">
      <c r="A102" s="67" t="s">
        <v>457</v>
      </c>
      <c r="B102" s="34" t="s">
        <v>464</v>
      </c>
      <c r="C102" s="34"/>
      <c r="D102" s="60"/>
    </row>
    <row r="103" spans="1:5" x14ac:dyDescent="0.25">
      <c r="A103" s="25"/>
      <c r="B103" s="11"/>
      <c r="C103" s="11"/>
      <c r="D103" s="26"/>
    </row>
  </sheetData>
  <sheetProtection sheet="1"/>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36"/>
  <sheetViews>
    <sheetView zoomScale="90" zoomScaleNormal="90" workbookViewId="0">
      <selection activeCell="A19" sqref="A19:C24"/>
    </sheetView>
  </sheetViews>
  <sheetFormatPr defaultRowHeight="13.2" x14ac:dyDescent="0.25"/>
  <cols>
    <col min="1" max="1" width="25.6640625" customWidth="1"/>
    <col min="2" max="2" width="2.6640625" customWidth="1"/>
    <col min="3" max="3" width="35.6640625" customWidth="1"/>
    <col min="4" max="4" width="5.6640625" customWidth="1"/>
    <col min="5" max="5" width="30.6640625" customWidth="1"/>
    <col min="6" max="6" width="2.6640625" customWidth="1"/>
    <col min="7" max="7" width="35.6640625" customWidth="1"/>
    <col min="9" max="9" width="16.6640625" customWidth="1"/>
  </cols>
  <sheetData>
    <row r="1" spans="1:9" ht="17.399999999999999" x14ac:dyDescent="0.3">
      <c r="A1" s="35" t="s">
        <v>24</v>
      </c>
      <c r="G1" s="173" t="s">
        <v>25</v>
      </c>
      <c r="H1" s="129" t="s">
        <v>26</v>
      </c>
    </row>
    <row r="2" spans="1:9" ht="18" customHeight="1" x14ac:dyDescent="0.3">
      <c r="A2" s="35" t="str">
        <f>"CY "&amp;REPORTYEAR&amp;""</f>
        <v>CY 2024</v>
      </c>
      <c r="H2" s="129" t="s">
        <v>27</v>
      </c>
    </row>
    <row r="3" spans="1:9" x14ac:dyDescent="0.25">
      <c r="A3" s="152" t="s">
        <v>28</v>
      </c>
    </row>
    <row r="5" spans="1:9" x14ac:dyDescent="0.25">
      <c r="A5" s="134" t="s">
        <v>29</v>
      </c>
      <c r="B5" s="8"/>
      <c r="C5" s="174">
        <v>121</v>
      </c>
      <c r="E5" s="134" t="s">
        <v>30</v>
      </c>
      <c r="F5" s="8"/>
      <c r="G5" s="197" t="s">
        <v>31</v>
      </c>
    </row>
    <row r="6" spans="1:9" x14ac:dyDescent="0.25">
      <c r="A6" s="133" t="s">
        <v>32</v>
      </c>
      <c r="B6" s="11"/>
      <c r="C6" s="75">
        <v>2024</v>
      </c>
      <c r="E6" s="10"/>
      <c r="F6" s="11"/>
      <c r="G6" s="130"/>
    </row>
    <row r="8" spans="1:9" x14ac:dyDescent="0.25">
      <c r="A8" s="153" t="s">
        <v>33</v>
      </c>
      <c r="B8" s="8"/>
      <c r="C8" s="13"/>
      <c r="E8" s="154" t="s">
        <v>34</v>
      </c>
      <c r="F8" s="8"/>
      <c r="G8" s="198"/>
      <c r="I8" s="3"/>
    </row>
    <row r="9" spans="1:9" x14ac:dyDescent="0.25">
      <c r="A9" s="169" t="s">
        <v>35</v>
      </c>
      <c r="B9" s="1"/>
      <c r="C9" s="202" t="s">
        <v>36</v>
      </c>
      <c r="E9" s="169" t="s">
        <v>37</v>
      </c>
      <c r="G9" s="198" t="s">
        <v>38</v>
      </c>
      <c r="I9" s="5"/>
    </row>
    <row r="10" spans="1:9" x14ac:dyDescent="0.25">
      <c r="A10" s="169" t="s">
        <v>39</v>
      </c>
      <c r="B10" s="1"/>
      <c r="C10" s="199" t="s">
        <v>40</v>
      </c>
      <c r="E10" s="169" t="s">
        <v>41</v>
      </c>
      <c r="G10" s="199" t="s">
        <v>42</v>
      </c>
      <c r="I10" s="5"/>
    </row>
    <row r="11" spans="1:9" x14ac:dyDescent="0.25">
      <c r="A11" s="169" t="s">
        <v>43</v>
      </c>
      <c r="B11" s="1"/>
      <c r="C11" s="199" t="s">
        <v>44</v>
      </c>
      <c r="E11" s="169" t="s">
        <v>45</v>
      </c>
      <c r="G11" s="199" t="s">
        <v>40</v>
      </c>
      <c r="I11" s="5"/>
    </row>
    <row r="12" spans="1:9" x14ac:dyDescent="0.25">
      <c r="A12" s="169" t="s">
        <v>46</v>
      </c>
      <c r="B12" s="1"/>
      <c r="C12" s="199" t="s">
        <v>47</v>
      </c>
      <c r="E12" s="169" t="s">
        <v>43</v>
      </c>
      <c r="G12" s="199" t="s">
        <v>44</v>
      </c>
      <c r="I12" s="5"/>
    </row>
    <row r="13" spans="1:9" x14ac:dyDescent="0.25">
      <c r="A13" s="169" t="s">
        <v>48</v>
      </c>
      <c r="B13" s="1"/>
      <c r="C13" s="199" t="s">
        <v>49</v>
      </c>
      <c r="E13" s="169" t="s">
        <v>46</v>
      </c>
      <c r="G13" s="199" t="s">
        <v>47</v>
      </c>
      <c r="I13" s="6"/>
    </row>
    <row r="14" spans="1:9" x14ac:dyDescent="0.25">
      <c r="A14" s="169" t="s">
        <v>50</v>
      </c>
      <c r="B14" s="1"/>
      <c r="C14" s="199" t="s">
        <v>51</v>
      </c>
      <c r="E14" s="169" t="s">
        <v>48</v>
      </c>
      <c r="G14" s="199" t="s">
        <v>52</v>
      </c>
      <c r="I14" s="5"/>
    </row>
    <row r="15" spans="1:9" x14ac:dyDescent="0.25">
      <c r="A15" s="170"/>
      <c r="B15" s="1"/>
      <c r="C15" s="175" t="s">
        <v>53</v>
      </c>
      <c r="E15" s="169" t="s">
        <v>50</v>
      </c>
      <c r="G15" s="199" t="s">
        <v>54</v>
      </c>
    </row>
    <row r="16" spans="1:9" x14ac:dyDescent="0.25">
      <c r="A16" s="171" t="s">
        <v>55</v>
      </c>
      <c r="B16" s="15"/>
      <c r="C16" s="176" t="s">
        <v>56</v>
      </c>
      <c r="E16" s="171" t="s">
        <v>57</v>
      </c>
      <c r="F16" s="11"/>
      <c r="G16" s="200" t="s">
        <v>58</v>
      </c>
      <c r="I16" s="5"/>
    </row>
    <row r="17" spans="1:7" x14ac:dyDescent="0.25">
      <c r="A17" s="1"/>
      <c r="B17" s="1"/>
    </row>
    <row r="18" spans="1:7" x14ac:dyDescent="0.25">
      <c r="A18" s="155" t="s">
        <v>59</v>
      </c>
      <c r="B18" s="166"/>
      <c r="C18" s="165"/>
      <c r="E18" s="155" t="s">
        <v>60</v>
      </c>
      <c r="F18" s="8"/>
      <c r="G18" s="128" t="s">
        <v>61</v>
      </c>
    </row>
    <row r="19" spans="1:7" x14ac:dyDescent="0.25">
      <c r="A19" s="254" t="s">
        <v>467</v>
      </c>
      <c r="B19" s="255"/>
      <c r="C19" s="256"/>
      <c r="E19" s="169" t="s">
        <v>62</v>
      </c>
      <c r="G19" s="198" t="s">
        <v>38</v>
      </c>
    </row>
    <row r="20" spans="1:7" x14ac:dyDescent="0.25">
      <c r="A20" s="254"/>
      <c r="B20" s="255"/>
      <c r="C20" s="256"/>
      <c r="E20" s="169" t="s">
        <v>63</v>
      </c>
      <c r="G20" s="199" t="s">
        <v>42</v>
      </c>
    </row>
    <row r="21" spans="1:7" x14ac:dyDescent="0.25">
      <c r="A21" s="254"/>
      <c r="B21" s="255"/>
      <c r="C21" s="256"/>
      <c r="E21" s="169" t="s">
        <v>64</v>
      </c>
      <c r="G21" s="201">
        <v>45839</v>
      </c>
    </row>
    <row r="22" spans="1:7" x14ac:dyDescent="0.25">
      <c r="A22" s="254"/>
      <c r="B22" s="255"/>
      <c r="C22" s="256"/>
      <c r="E22" s="171" t="s">
        <v>65</v>
      </c>
      <c r="F22" s="11"/>
      <c r="G22" s="200" t="s">
        <v>58</v>
      </c>
    </row>
    <row r="23" spans="1:7" x14ac:dyDescent="0.25">
      <c r="A23" s="254"/>
      <c r="B23" s="255"/>
      <c r="C23" s="256"/>
      <c r="E23" s="1"/>
      <c r="G23" s="38"/>
    </row>
    <row r="24" spans="1:7" x14ac:dyDescent="0.25">
      <c r="A24" s="257"/>
      <c r="B24" s="258"/>
      <c r="C24" s="259"/>
      <c r="E24" s="123"/>
      <c r="F24" s="93"/>
      <c r="G24" s="131"/>
    </row>
    <row r="25" spans="1:7" x14ac:dyDescent="0.25">
      <c r="E25" s="132"/>
      <c r="F25" s="132"/>
      <c r="G25" s="132"/>
    </row>
    <row r="26" spans="1:7" x14ac:dyDescent="0.25">
      <c r="E26" s="132"/>
      <c r="F26" s="132"/>
      <c r="G26" s="132"/>
    </row>
    <row r="27" spans="1:7" ht="15.6" x14ac:dyDescent="0.3">
      <c r="A27" s="55" t="s">
        <v>66</v>
      </c>
      <c r="B27" s="34"/>
      <c r="C27" s="34"/>
      <c r="E27" s="132"/>
      <c r="F27" s="132"/>
      <c r="G27" s="132"/>
    </row>
    <row r="28" spans="1:7" x14ac:dyDescent="0.25">
      <c r="A28" s="33" t="s">
        <v>67</v>
      </c>
      <c r="C28" s="33"/>
      <c r="E28" s="132"/>
      <c r="F28" s="132"/>
      <c r="G28" s="132"/>
    </row>
    <row r="29" spans="1:7" x14ac:dyDescent="0.25">
      <c r="A29" s="93" t="s">
        <v>68</v>
      </c>
      <c r="B29" s="33"/>
      <c r="C29" s="33"/>
      <c r="E29" s="132"/>
      <c r="F29" s="132"/>
      <c r="G29" s="132"/>
    </row>
    <row r="30" spans="1:7" x14ac:dyDescent="0.25">
      <c r="A30" s="93" t="s">
        <v>69</v>
      </c>
      <c r="E30" s="132"/>
      <c r="F30" s="132"/>
      <c r="G30" s="132"/>
    </row>
    <row r="31" spans="1:7" x14ac:dyDescent="0.25">
      <c r="A31" s="93" t="s">
        <v>56</v>
      </c>
    </row>
    <row r="36" spans="1:7" x14ac:dyDescent="0.25">
      <c r="A36" s="1"/>
      <c r="G36" s="93" t="s">
        <v>70</v>
      </c>
    </row>
  </sheetData>
  <mergeCells count="1">
    <mergeCell ref="A19:C24"/>
  </mergeCells>
  <phoneticPr fontId="0" type="noConversion"/>
  <dataValidations disablePrompts="1" count="1">
    <dataValidation type="list" allowBlank="1" showInputMessage="1" showErrorMessage="1" sqref="G17:I17" xr:uid="{00000000-0002-0000-0100-000000000000}">
      <formula1>$G$17:$I$17</formula1>
    </dataValidation>
  </dataValidations>
  <hyperlinks>
    <hyperlink ref="G22" r:id="rId1" xr:uid="{56A6C03C-4086-443C-9776-1229459B69E0}"/>
    <hyperlink ref="G16" r:id="rId2" xr:uid="{EE2B49F1-8B96-46E3-BF5E-99403C13DE2D}"/>
  </hyperlinks>
  <pageMargins left="0.55000000000000004" right="0.55000000000000004" top="0.55000000000000004" bottom="0.3" header="0.3" footer="0.3"/>
  <pageSetup scale="91" orientation="landscape" r:id="rId3"/>
  <headerFooter alignWithMargins="0">
    <oddFooter>&amp;CTHIS ANNUAL REPORT MUST BE SUBMITTED TO COMMERCE AS AN EXCEL WORKBOOK.
DO NOT SUBMIT THIS ANNUAL REPORT AS A PDF OR IN ANY OTHER FORMAT.&amp;RMN Rule 7610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031" r:id="rId6" name="Button 7">
              <controlPr defaultSize="0" print="0" autoFill="0" autoPict="0" macro="[0]!Sheet1.Hide_BlankPlantSheet">
                <anchor moveWithCells="1" sizeWithCells="1">
                  <from>
                    <xdr:col>0</xdr:col>
                    <xdr:colOff>68580</xdr:colOff>
                    <xdr:row>97</xdr:row>
                    <xdr:rowOff>22860</xdr:rowOff>
                  </from>
                  <to>
                    <xdr:col>0</xdr:col>
                    <xdr:colOff>1493520</xdr:colOff>
                    <xdr:row>97</xdr:row>
                    <xdr:rowOff>160020</xdr:rowOff>
                  </to>
                </anchor>
              </controlPr>
            </control>
          </mc:Choice>
        </mc:AlternateContent>
        <mc:AlternateContent xmlns:mc="http://schemas.openxmlformats.org/markup-compatibility/2006">
          <mc:Choice Requires="x14">
            <control shapeId="1032" r:id="rId7" name="Button 8">
              <controlPr defaultSize="0" print="0" autoFill="0" autoPict="0" macro="[0]!Sheet1.UnHide_BlankPlantSheet">
                <anchor moveWithCells="1" sizeWithCells="1">
                  <from>
                    <xdr:col>0</xdr:col>
                    <xdr:colOff>76200</xdr:colOff>
                    <xdr:row>99</xdr:row>
                    <xdr:rowOff>7620</xdr:rowOff>
                  </from>
                  <to>
                    <xdr:col>0</xdr:col>
                    <xdr:colOff>1569720</xdr:colOff>
                    <xdr:row>100</xdr:row>
                    <xdr:rowOff>0</xdr:rowOff>
                  </to>
                </anchor>
              </controlPr>
            </control>
          </mc:Choice>
        </mc:AlternateContent>
        <mc:AlternateContent xmlns:mc="http://schemas.openxmlformats.org/markup-compatibility/2006">
          <mc:Choice Requires="x14">
            <control shapeId="1033" r:id="rId8" name="Button 9">
              <controlPr defaultSize="0" print="0" autoFill="0" autoPict="0" macro="[0]!Sheet1.unhide_AllSheets">
                <anchor moveWithCells="1" sizeWithCells="1">
                  <from>
                    <xdr:col>0</xdr:col>
                    <xdr:colOff>106680</xdr:colOff>
                    <xdr:row>101</xdr:row>
                    <xdr:rowOff>22860</xdr:rowOff>
                  </from>
                  <to>
                    <xdr:col>0</xdr:col>
                    <xdr:colOff>1409700</xdr:colOff>
                    <xdr:row>102</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50"/>
  <sheetViews>
    <sheetView zoomScale="90" zoomScaleNormal="90" workbookViewId="0">
      <pane xSplit="3" ySplit="8" topLeftCell="D9" activePane="bottomRight" state="frozen"/>
      <selection pane="topRight"/>
      <selection pane="bottomLeft"/>
      <selection pane="bottomRight" activeCell="D40" sqref="D40"/>
    </sheetView>
  </sheetViews>
  <sheetFormatPr defaultRowHeight="13.2" x14ac:dyDescent="0.25"/>
  <cols>
    <col min="1" max="1" width="12.6640625" customWidth="1"/>
    <col min="2" max="2" width="6.6640625" customWidth="1"/>
    <col min="3" max="3" width="16.6640625" bestFit="1" customWidth="1"/>
    <col min="4" max="6" width="13.6640625" style="82" customWidth="1"/>
    <col min="7" max="7" width="13.6640625" customWidth="1"/>
    <col min="8" max="12" width="13.6640625" style="82" customWidth="1"/>
    <col min="13" max="13" width="12.5546875" bestFit="1" customWidth="1"/>
    <col min="15" max="15" width="11.109375" bestFit="1" customWidth="1"/>
    <col min="16" max="16" width="18.88671875" bestFit="1" customWidth="1"/>
    <col min="17" max="17" width="12.5546875" bestFit="1" customWidth="1"/>
    <col min="18" max="18" width="11.44140625" bestFit="1" customWidth="1"/>
    <col min="19" max="19" width="12.5546875" bestFit="1" customWidth="1"/>
    <col min="20" max="20" width="11.88671875" bestFit="1" customWidth="1"/>
    <col min="21" max="21" width="11.33203125" bestFit="1" customWidth="1"/>
    <col min="22" max="22" width="12.5546875" bestFit="1" customWidth="1"/>
  </cols>
  <sheetData>
    <row r="1" spans="1:12" ht="17.399999999999999" x14ac:dyDescent="0.3">
      <c r="A1" s="35" t="s">
        <v>71</v>
      </c>
      <c r="L1" s="173" t="s">
        <v>25</v>
      </c>
    </row>
    <row r="2" spans="1:12" ht="18" customHeight="1" x14ac:dyDescent="0.3">
      <c r="A2" s="35" t="str">
        <f>"CY "&amp;REPORTYEAR&amp;""</f>
        <v>CY 2024</v>
      </c>
    </row>
    <row r="3" spans="1:12" x14ac:dyDescent="0.25">
      <c r="A3" s="152" t="s">
        <v>72</v>
      </c>
      <c r="B3" s="112"/>
      <c r="C3" s="112"/>
      <c r="D3" s="113"/>
      <c r="E3" s="113"/>
      <c r="F3" s="113"/>
      <c r="G3" s="112"/>
      <c r="H3" s="113"/>
    </row>
    <row r="5" spans="1:12" ht="12.9" customHeight="1" x14ac:dyDescent="0.25">
      <c r="A5" t="s">
        <v>73</v>
      </c>
    </row>
    <row r="6" spans="1:12" ht="12.9" customHeight="1" x14ac:dyDescent="0.25">
      <c r="A6" s="93" t="s">
        <v>74</v>
      </c>
    </row>
    <row r="7" spans="1:12" ht="12.9" customHeight="1" x14ac:dyDescent="0.25"/>
    <row r="8" spans="1:12" ht="39.6" x14ac:dyDescent="0.25">
      <c r="D8" s="220" t="s">
        <v>75</v>
      </c>
      <c r="E8" s="117" t="s">
        <v>76</v>
      </c>
      <c r="F8" s="220" t="s">
        <v>77</v>
      </c>
      <c r="G8" s="221" t="s">
        <v>78</v>
      </c>
      <c r="H8" s="220" t="s">
        <v>79</v>
      </c>
      <c r="I8" s="117" t="s">
        <v>80</v>
      </c>
      <c r="J8" s="220" t="s">
        <v>81</v>
      </c>
      <c r="K8" s="117" t="s">
        <v>82</v>
      </c>
      <c r="L8" s="117" t="s">
        <v>83</v>
      </c>
    </row>
    <row r="9" spans="1:12" ht="12.9" customHeight="1" x14ac:dyDescent="0.25">
      <c r="A9" s="261" t="s">
        <v>84</v>
      </c>
      <c r="B9" s="262">
        <f>REPORTYEAR</f>
        <v>2024</v>
      </c>
      <c r="C9" s="136" t="s">
        <v>85</v>
      </c>
      <c r="D9" s="177">
        <v>456536.59</v>
      </c>
      <c r="E9" s="178">
        <v>4196375.2699999996</v>
      </c>
      <c r="F9" s="177" t="s">
        <v>465</v>
      </c>
      <c r="G9" s="179">
        <v>344538.38</v>
      </c>
      <c r="H9" s="178">
        <v>44015</v>
      </c>
      <c r="I9" s="179">
        <v>12241</v>
      </c>
      <c r="J9" s="178">
        <v>3396</v>
      </c>
      <c r="K9" s="178">
        <v>5057102.24</v>
      </c>
      <c r="L9" s="180">
        <f>SUM($D$9:$J$9)</f>
        <v>5057102.2399999993</v>
      </c>
    </row>
    <row r="10" spans="1:12" x14ac:dyDescent="0.25">
      <c r="A10" s="261"/>
      <c r="B10" s="263"/>
      <c r="C10" s="137" t="s">
        <v>86</v>
      </c>
      <c r="D10" s="181">
        <v>443343.29</v>
      </c>
      <c r="E10" s="181">
        <v>3707537.87</v>
      </c>
      <c r="F10" s="181" t="s">
        <v>465</v>
      </c>
      <c r="G10" s="181">
        <v>1042820.97</v>
      </c>
      <c r="H10" s="181">
        <v>1642906.74</v>
      </c>
      <c r="I10" s="181">
        <v>16623.86</v>
      </c>
      <c r="J10" s="181">
        <v>46147.78</v>
      </c>
      <c r="K10" s="178">
        <v>6899380.5199999996</v>
      </c>
      <c r="L10" s="182">
        <f>SUM($D$10:$J$10)</f>
        <v>6899380.5100000007</v>
      </c>
    </row>
    <row r="11" spans="1:12" ht="12.9" customHeight="1" x14ac:dyDescent="0.25">
      <c r="A11" s="261" t="s">
        <v>87</v>
      </c>
      <c r="B11" s="262">
        <f>REPORTYEAR+1</f>
        <v>2025</v>
      </c>
      <c r="C11" s="136" t="s">
        <v>85</v>
      </c>
      <c r="D11" s="177">
        <v>465311.44</v>
      </c>
      <c r="E11" s="178">
        <v>4276332.4800000004</v>
      </c>
      <c r="F11" s="177" t="s">
        <v>465</v>
      </c>
      <c r="G11" s="179">
        <v>355402.07</v>
      </c>
      <c r="H11" s="178">
        <v>44450.8</v>
      </c>
      <c r="I11" s="179">
        <v>12371.35</v>
      </c>
      <c r="J11" s="178">
        <v>3499</v>
      </c>
      <c r="K11" s="178">
        <v>5157367.1500000004</v>
      </c>
      <c r="L11" s="180">
        <f>SUM($D$11:$J$11)</f>
        <v>5157367.1400000006</v>
      </c>
    </row>
    <row r="12" spans="1:12" x14ac:dyDescent="0.25">
      <c r="A12" s="261"/>
      <c r="B12" s="263"/>
      <c r="C12" s="137" t="s">
        <v>86</v>
      </c>
      <c r="D12" s="183">
        <v>491886.36</v>
      </c>
      <c r="E12" s="184">
        <v>4048691.88</v>
      </c>
      <c r="F12" s="183" t="s">
        <v>465</v>
      </c>
      <c r="G12" s="185">
        <v>1068856.1200000001</v>
      </c>
      <c r="H12" s="184">
        <v>1796710.12</v>
      </c>
      <c r="I12" s="185">
        <v>16890.400000000001</v>
      </c>
      <c r="J12" s="184">
        <v>47214.98</v>
      </c>
      <c r="K12" s="178">
        <v>7470249.8499999996</v>
      </c>
      <c r="L12" s="182">
        <f>SUM($D$12:$J$12)</f>
        <v>7470249.8600000013</v>
      </c>
    </row>
    <row r="13" spans="1:12" ht="12.9" customHeight="1" x14ac:dyDescent="0.25">
      <c r="A13" s="260" t="s">
        <v>88</v>
      </c>
      <c r="B13" s="262">
        <f>REPORTYEAR+2</f>
        <v>2026</v>
      </c>
      <c r="C13" s="136" t="s">
        <v>85</v>
      </c>
      <c r="D13" s="177">
        <v>474862.42</v>
      </c>
      <c r="E13" s="178">
        <v>4360912.26</v>
      </c>
      <c r="F13" s="177" t="s">
        <v>465</v>
      </c>
      <c r="G13" s="179">
        <v>368755.12</v>
      </c>
      <c r="H13" s="178">
        <v>45122.69</v>
      </c>
      <c r="I13" s="179">
        <v>12630.35</v>
      </c>
      <c r="J13" s="178">
        <v>3660</v>
      </c>
      <c r="K13" s="178">
        <v>5265942.8499999996</v>
      </c>
      <c r="L13" s="180">
        <f>SUM($D$13:$J$13)</f>
        <v>5265942.84</v>
      </c>
    </row>
    <row r="14" spans="1:12" x14ac:dyDescent="0.25">
      <c r="A14" s="261"/>
      <c r="B14" s="263"/>
      <c r="C14" s="137" t="s">
        <v>86</v>
      </c>
      <c r="D14" s="183">
        <v>500707.36</v>
      </c>
      <c r="E14" s="184">
        <v>4122253.22</v>
      </c>
      <c r="F14" s="183" t="s">
        <v>465</v>
      </c>
      <c r="G14" s="185">
        <v>1092846.3</v>
      </c>
      <c r="H14" s="184">
        <v>1828973.83</v>
      </c>
      <c r="I14" s="185">
        <v>17162.36</v>
      </c>
      <c r="J14" s="184">
        <v>47703.38</v>
      </c>
      <c r="K14" s="178">
        <v>7609646.46</v>
      </c>
      <c r="L14" s="182">
        <f>SUM($D$14:$J$14)</f>
        <v>7609646.4500000002</v>
      </c>
    </row>
    <row r="15" spans="1:12" ht="12.9" customHeight="1" x14ac:dyDescent="0.25">
      <c r="A15" s="260" t="s">
        <v>89</v>
      </c>
      <c r="B15" s="262">
        <f>REPORTYEAR+3</f>
        <v>2027</v>
      </c>
      <c r="C15" s="136" t="s">
        <v>85</v>
      </c>
      <c r="D15" s="177">
        <v>480152.98</v>
      </c>
      <c r="E15" s="178">
        <v>4405954.3099999996</v>
      </c>
      <c r="F15" s="177" t="s">
        <v>465</v>
      </c>
      <c r="G15" s="179">
        <v>372366.49</v>
      </c>
      <c r="H15" s="178">
        <v>45864.79</v>
      </c>
      <c r="I15" s="179">
        <v>12630.35</v>
      </c>
      <c r="J15" s="178">
        <v>3660</v>
      </c>
      <c r="K15" s="178">
        <v>5320628.91</v>
      </c>
      <c r="L15" s="180">
        <f>SUM($D$15:$J$15)</f>
        <v>5320628.919999999</v>
      </c>
    </row>
    <row r="16" spans="1:12" x14ac:dyDescent="0.25">
      <c r="A16" s="261"/>
      <c r="B16" s="263"/>
      <c r="C16" s="137" t="s">
        <v>86</v>
      </c>
      <c r="D16" s="183">
        <v>504980.53</v>
      </c>
      <c r="E16" s="184">
        <v>4154466.54</v>
      </c>
      <c r="F16" s="183" t="s">
        <v>465</v>
      </c>
      <c r="G16" s="185">
        <v>1094498.56</v>
      </c>
      <c r="H16" s="184">
        <v>1844252.99</v>
      </c>
      <c r="I16" s="185">
        <v>17104.27</v>
      </c>
      <c r="J16" s="184">
        <v>47703.38</v>
      </c>
      <c r="K16" s="178">
        <v>7663006.2699999996</v>
      </c>
      <c r="L16" s="182">
        <f>SUM($D$16:$J$16)</f>
        <v>7663006.2700000005</v>
      </c>
    </row>
    <row r="17" spans="1:12" ht="12.9" customHeight="1" x14ac:dyDescent="0.25">
      <c r="A17" s="260" t="s">
        <v>90</v>
      </c>
      <c r="B17" s="262">
        <f>REPORTYEAR+4</f>
        <v>2028</v>
      </c>
      <c r="C17" s="136" t="s">
        <v>85</v>
      </c>
      <c r="D17" s="177">
        <v>485071.86</v>
      </c>
      <c r="E17" s="178">
        <v>4447917.72</v>
      </c>
      <c r="F17" s="177" t="s">
        <v>465</v>
      </c>
      <c r="G17" s="179">
        <v>375994.2</v>
      </c>
      <c r="H17" s="178">
        <v>46495.32</v>
      </c>
      <c r="I17" s="179">
        <v>12630.35</v>
      </c>
      <c r="J17" s="178">
        <v>3660</v>
      </c>
      <c r="K17" s="178">
        <v>5371769.4500000002</v>
      </c>
      <c r="L17" s="180">
        <f>SUM($D$17:$J$17)</f>
        <v>5371769.4500000002</v>
      </c>
    </row>
    <row r="18" spans="1:12" x14ac:dyDescent="0.25">
      <c r="A18" s="261"/>
      <c r="B18" s="263"/>
      <c r="C18" s="137" t="s">
        <v>86</v>
      </c>
      <c r="D18" s="183">
        <v>510731.26</v>
      </c>
      <c r="E18" s="184">
        <v>4201073.8099999996</v>
      </c>
      <c r="F18" s="183" t="s">
        <v>465</v>
      </c>
      <c r="G18" s="185">
        <v>1095481.4099999999</v>
      </c>
      <c r="H18" s="184">
        <v>1853291.78</v>
      </c>
      <c r="I18" s="185">
        <v>17042.45</v>
      </c>
      <c r="J18" s="184">
        <v>47703.38</v>
      </c>
      <c r="K18" s="178">
        <v>7725324.0899999999</v>
      </c>
      <c r="L18" s="182">
        <f>SUM($D$18:$J$18)</f>
        <v>7725324.0899999999</v>
      </c>
    </row>
    <row r="19" spans="1:12" ht="12.9" customHeight="1" x14ac:dyDescent="0.25">
      <c r="A19" s="260" t="s">
        <v>91</v>
      </c>
      <c r="B19" s="262">
        <f>REPORTYEAR+5</f>
        <v>2029</v>
      </c>
      <c r="C19" s="136" t="s">
        <v>85</v>
      </c>
      <c r="D19" s="177">
        <v>489614.78</v>
      </c>
      <c r="E19" s="178">
        <v>4486770.53</v>
      </c>
      <c r="F19" s="177" t="s">
        <v>465</v>
      </c>
      <c r="G19" s="179">
        <v>379666.58</v>
      </c>
      <c r="H19" s="178">
        <v>47084.97</v>
      </c>
      <c r="I19" s="179">
        <v>12630.35</v>
      </c>
      <c r="J19" s="178">
        <v>3660</v>
      </c>
      <c r="K19" s="178">
        <v>5419427.21</v>
      </c>
      <c r="L19" s="180">
        <f>SUM($D$19:$J$19)</f>
        <v>5419427.21</v>
      </c>
    </row>
    <row r="20" spans="1:12" x14ac:dyDescent="0.25">
      <c r="A20" s="261"/>
      <c r="B20" s="263"/>
      <c r="C20" s="137" t="s">
        <v>86</v>
      </c>
      <c r="D20" s="183">
        <v>513352.92</v>
      </c>
      <c r="E20" s="184">
        <v>4219004.78</v>
      </c>
      <c r="F20" s="183" t="s">
        <v>465</v>
      </c>
      <c r="G20" s="185">
        <v>1097636.45</v>
      </c>
      <c r="H20" s="184">
        <v>1861862.68</v>
      </c>
      <c r="I20" s="185">
        <v>16979.09</v>
      </c>
      <c r="J20" s="184">
        <v>47703.38</v>
      </c>
      <c r="K20" s="178">
        <v>7756539.2999999998</v>
      </c>
      <c r="L20" s="182">
        <f>SUM($D$20:$J$20)</f>
        <v>7756539.2999999998</v>
      </c>
    </row>
    <row r="21" spans="1:12" ht="12.9" customHeight="1" x14ac:dyDescent="0.25">
      <c r="A21" s="260" t="s">
        <v>92</v>
      </c>
      <c r="B21" s="262">
        <f>REPORTYEAR+6</f>
        <v>2030</v>
      </c>
      <c r="C21" s="136" t="s">
        <v>85</v>
      </c>
      <c r="D21" s="177">
        <v>493747.15</v>
      </c>
      <c r="E21" s="178">
        <v>4522233.8099999996</v>
      </c>
      <c r="F21" s="177" t="s">
        <v>465</v>
      </c>
      <c r="G21" s="179">
        <v>383394.27</v>
      </c>
      <c r="H21" s="178">
        <v>47724.09</v>
      </c>
      <c r="I21" s="179">
        <v>12630.35</v>
      </c>
      <c r="J21" s="178">
        <v>3660</v>
      </c>
      <c r="K21" s="178">
        <v>5463389.6699999999</v>
      </c>
      <c r="L21" s="180">
        <f>SUM($D$21:$J$21)</f>
        <v>5463389.6699999999</v>
      </c>
    </row>
    <row r="22" spans="1:12" x14ac:dyDescent="0.25">
      <c r="A22" s="261"/>
      <c r="B22" s="263"/>
      <c r="C22" s="137" t="s">
        <v>86</v>
      </c>
      <c r="D22" s="183">
        <v>516985.3</v>
      </c>
      <c r="E22" s="184">
        <v>4247048.9400000004</v>
      </c>
      <c r="F22" s="183" t="s">
        <v>465</v>
      </c>
      <c r="G22" s="185">
        <v>1097044.0900000001</v>
      </c>
      <c r="H22" s="184">
        <v>1868011.53</v>
      </c>
      <c r="I22" s="185">
        <v>16895.34</v>
      </c>
      <c r="J22" s="184">
        <v>47703.38</v>
      </c>
      <c r="K22" s="178">
        <v>7793688.5899999999</v>
      </c>
      <c r="L22" s="182">
        <f>SUM($D$22:$J$22)</f>
        <v>7793688.5800000001</v>
      </c>
    </row>
    <row r="23" spans="1:12" ht="12.9" customHeight="1" x14ac:dyDescent="0.25">
      <c r="A23" s="260" t="s">
        <v>93</v>
      </c>
      <c r="B23" s="262">
        <f>REPORTYEAR+7</f>
        <v>2031</v>
      </c>
      <c r="C23" s="136" t="s">
        <v>85</v>
      </c>
      <c r="D23" s="177">
        <v>497477.42</v>
      </c>
      <c r="E23" s="178">
        <v>4554379.13</v>
      </c>
      <c r="F23" s="177" t="s">
        <v>465</v>
      </c>
      <c r="G23" s="179">
        <v>387145.22</v>
      </c>
      <c r="H23" s="178">
        <v>48383.07</v>
      </c>
      <c r="I23" s="179">
        <v>12630.35</v>
      </c>
      <c r="J23" s="178">
        <v>3660</v>
      </c>
      <c r="K23" s="178">
        <v>5503675.1900000004</v>
      </c>
      <c r="L23" s="180">
        <f>SUM($D$23:$J$23)</f>
        <v>5503675.1899999995</v>
      </c>
    </row>
    <row r="24" spans="1:12" x14ac:dyDescent="0.25">
      <c r="A24" s="261"/>
      <c r="B24" s="263"/>
      <c r="C24" s="137" t="s">
        <v>86</v>
      </c>
      <c r="D24" s="183">
        <v>520380.34</v>
      </c>
      <c r="E24" s="184">
        <v>4273502.99</v>
      </c>
      <c r="F24" s="183" t="s">
        <v>465</v>
      </c>
      <c r="G24" s="185">
        <v>1097547.46</v>
      </c>
      <c r="H24" s="184">
        <v>1876466.12</v>
      </c>
      <c r="I24" s="185">
        <v>16797</v>
      </c>
      <c r="J24" s="184">
        <v>47703.38</v>
      </c>
      <c r="K24" s="178">
        <v>7832397.2999999998</v>
      </c>
      <c r="L24" s="182">
        <f>SUM($D$24:$J$24)</f>
        <v>7832397.29</v>
      </c>
    </row>
    <row r="25" spans="1:12" ht="12.9" customHeight="1" x14ac:dyDescent="0.25">
      <c r="A25" s="260" t="s">
        <v>94</v>
      </c>
      <c r="B25" s="262">
        <f>REPORTYEAR+8</f>
        <v>2032</v>
      </c>
      <c r="C25" s="136" t="s">
        <v>85</v>
      </c>
      <c r="D25" s="177">
        <v>500838.02</v>
      </c>
      <c r="E25" s="178">
        <v>4583452.9000000004</v>
      </c>
      <c r="F25" s="177" t="s">
        <v>465</v>
      </c>
      <c r="G25" s="179">
        <v>390925.18</v>
      </c>
      <c r="H25" s="178">
        <v>49041.88</v>
      </c>
      <c r="I25" s="179">
        <v>12630.35</v>
      </c>
      <c r="J25" s="178">
        <v>3660</v>
      </c>
      <c r="K25" s="178">
        <v>5540548.3300000001</v>
      </c>
      <c r="L25" s="180">
        <f>SUM($D$25:$J$25)</f>
        <v>5540548.3299999991</v>
      </c>
    </row>
    <row r="26" spans="1:12" x14ac:dyDescent="0.25">
      <c r="A26" s="261"/>
      <c r="B26" s="263"/>
      <c r="C26" s="137" t="s">
        <v>86</v>
      </c>
      <c r="D26" s="183">
        <v>525207.94999999995</v>
      </c>
      <c r="E26" s="184">
        <v>4313916.79</v>
      </c>
      <c r="F26" s="183" t="s">
        <v>465</v>
      </c>
      <c r="G26" s="185">
        <v>1098658.78</v>
      </c>
      <c r="H26" s="184">
        <v>1886365.19</v>
      </c>
      <c r="I26" s="185">
        <v>16710</v>
      </c>
      <c r="J26" s="184">
        <v>47703.38</v>
      </c>
      <c r="K26" s="178">
        <v>7888562.0899999999</v>
      </c>
      <c r="L26" s="182">
        <f>SUM($D$26:$J$26)</f>
        <v>7888562.0900000008</v>
      </c>
    </row>
    <row r="27" spans="1:12" ht="12.9" customHeight="1" x14ac:dyDescent="0.25">
      <c r="A27" s="260" t="s">
        <v>95</v>
      </c>
      <c r="B27" s="262">
        <f>REPORTYEAR+9</f>
        <v>2033</v>
      </c>
      <c r="C27" s="136" t="s">
        <v>85</v>
      </c>
      <c r="D27" s="177">
        <v>503883.73</v>
      </c>
      <c r="E27" s="178">
        <v>4609913.0599999996</v>
      </c>
      <c r="F27" s="177" t="s">
        <v>465</v>
      </c>
      <c r="G27" s="179">
        <v>394744.77</v>
      </c>
      <c r="H27" s="178">
        <v>49685.71</v>
      </c>
      <c r="I27" s="179">
        <v>12630.35</v>
      </c>
      <c r="J27" s="178">
        <v>3660</v>
      </c>
      <c r="K27" s="178">
        <v>5574517.6200000001</v>
      </c>
      <c r="L27" s="180">
        <f>SUM($D$27:$J$27)</f>
        <v>5574517.6199999982</v>
      </c>
    </row>
    <row r="28" spans="1:12" x14ac:dyDescent="0.25">
      <c r="A28" s="261"/>
      <c r="B28" s="263"/>
      <c r="C28" s="137" t="s">
        <v>86</v>
      </c>
      <c r="D28" s="183">
        <v>527176.22</v>
      </c>
      <c r="E28" s="184">
        <v>4328070.33</v>
      </c>
      <c r="F28" s="183" t="s">
        <v>465</v>
      </c>
      <c r="G28" s="185">
        <v>1101114.1000000001</v>
      </c>
      <c r="H28" s="184">
        <v>1897346.49</v>
      </c>
      <c r="I28" s="185">
        <v>16634.060000000001</v>
      </c>
      <c r="J28" s="184">
        <v>47703.38</v>
      </c>
      <c r="K28" s="178">
        <v>7918044.5800000001</v>
      </c>
      <c r="L28" s="182">
        <f>SUM($D$28:$J$28)</f>
        <v>7918044.5800000001</v>
      </c>
    </row>
    <row r="29" spans="1:12" ht="12.9" customHeight="1" x14ac:dyDescent="0.25">
      <c r="A29" s="260" t="s">
        <v>96</v>
      </c>
      <c r="B29" s="262">
        <f>REPORTYEAR+10</f>
        <v>2034</v>
      </c>
      <c r="C29" s="136" t="s">
        <v>85</v>
      </c>
      <c r="D29" s="177">
        <v>506697.9</v>
      </c>
      <c r="E29" s="178">
        <v>4634454.9400000004</v>
      </c>
      <c r="F29" s="177" t="s">
        <v>465</v>
      </c>
      <c r="G29" s="179">
        <v>398612.69</v>
      </c>
      <c r="H29" s="178">
        <v>50334.17</v>
      </c>
      <c r="I29" s="179">
        <v>12630.35</v>
      </c>
      <c r="J29" s="178">
        <v>3660</v>
      </c>
      <c r="K29" s="178">
        <v>5606390.0499999998</v>
      </c>
      <c r="L29" s="180">
        <f>SUM($D$29:$J$29)</f>
        <v>5606390.0500000007</v>
      </c>
    </row>
    <row r="30" spans="1:12" x14ac:dyDescent="0.25">
      <c r="A30" s="261"/>
      <c r="B30" s="263"/>
      <c r="C30" s="137" t="s">
        <v>86</v>
      </c>
      <c r="D30" s="183">
        <v>530828.30000000005</v>
      </c>
      <c r="E30" s="184">
        <v>4358308.22</v>
      </c>
      <c r="F30" s="183" t="s">
        <v>465</v>
      </c>
      <c r="G30" s="185">
        <v>1104972</v>
      </c>
      <c r="H30" s="184">
        <v>1910304.96</v>
      </c>
      <c r="I30" s="185">
        <v>16568.02</v>
      </c>
      <c r="J30" s="184">
        <v>47703.38</v>
      </c>
      <c r="K30" s="178">
        <v>7968684.8899999997</v>
      </c>
      <c r="L30" s="182">
        <f>SUM($D$30:$J$30)</f>
        <v>7968684.879999999</v>
      </c>
    </row>
    <row r="31" spans="1:12" ht="12.9" customHeight="1" x14ac:dyDescent="0.25">
      <c r="A31" s="260" t="s">
        <v>97</v>
      </c>
      <c r="B31" s="262">
        <f>REPORTYEAR+11</f>
        <v>2035</v>
      </c>
      <c r="C31" s="136" t="s">
        <v>85</v>
      </c>
      <c r="D31" s="177">
        <v>509343.66</v>
      </c>
      <c r="E31" s="178">
        <v>4657586.21</v>
      </c>
      <c r="F31" s="177" t="s">
        <v>465</v>
      </c>
      <c r="G31" s="179">
        <v>402525.91</v>
      </c>
      <c r="H31" s="178">
        <v>50995.46</v>
      </c>
      <c r="I31" s="179">
        <v>12630.35</v>
      </c>
      <c r="J31" s="178">
        <v>3660</v>
      </c>
      <c r="K31" s="178">
        <v>5636741.5899999999</v>
      </c>
      <c r="L31" s="180">
        <f>SUM($D$31:$J$31)</f>
        <v>5636741.5899999999</v>
      </c>
    </row>
    <row r="32" spans="1:12" x14ac:dyDescent="0.25">
      <c r="A32" s="261"/>
      <c r="B32" s="263"/>
      <c r="C32" s="137" t="s">
        <v>86</v>
      </c>
      <c r="D32" s="183">
        <v>534626.01</v>
      </c>
      <c r="E32" s="184">
        <v>4390154.9800000004</v>
      </c>
      <c r="F32" s="183" t="s">
        <v>465</v>
      </c>
      <c r="G32" s="185">
        <v>1109919.26</v>
      </c>
      <c r="H32" s="184">
        <v>1925274.89</v>
      </c>
      <c r="I32" s="185">
        <v>16510.64</v>
      </c>
      <c r="J32" s="184">
        <v>47703.38</v>
      </c>
      <c r="K32" s="178">
        <v>8024189.1600000001</v>
      </c>
      <c r="L32" s="182">
        <f>SUM($D$32:$J$32)</f>
        <v>8024189.1599999992</v>
      </c>
    </row>
    <row r="33" spans="1:12" ht="12.9" customHeight="1" x14ac:dyDescent="0.25">
      <c r="A33" s="260" t="s">
        <v>98</v>
      </c>
      <c r="B33" s="262">
        <f>REPORTYEAR+12</f>
        <v>2036</v>
      </c>
      <c r="C33" s="136" t="s">
        <v>85</v>
      </c>
      <c r="D33" s="177">
        <v>511840.36</v>
      </c>
      <c r="E33" s="178">
        <v>4679462.22</v>
      </c>
      <c r="F33" s="177" t="s">
        <v>465</v>
      </c>
      <c r="G33" s="179">
        <v>406479.07</v>
      </c>
      <c r="H33" s="178">
        <v>51661.81</v>
      </c>
      <c r="I33" s="179">
        <v>12630.35</v>
      </c>
      <c r="J33" s="178">
        <v>3660</v>
      </c>
      <c r="K33" s="178">
        <v>5665733.8099999996</v>
      </c>
      <c r="L33" s="180">
        <f>SUM($D$33:$J$33)</f>
        <v>5665733.8099999996</v>
      </c>
    </row>
    <row r="34" spans="1:12" x14ac:dyDescent="0.25">
      <c r="A34" s="261"/>
      <c r="B34" s="263"/>
      <c r="C34" s="137" t="s">
        <v>86</v>
      </c>
      <c r="D34" s="183">
        <v>540048.24</v>
      </c>
      <c r="E34" s="184">
        <v>4437399.3499999996</v>
      </c>
      <c r="F34" s="183" t="s">
        <v>465</v>
      </c>
      <c r="G34" s="185">
        <v>1115800.1499999999</v>
      </c>
      <c r="H34" s="184">
        <v>1941744.2</v>
      </c>
      <c r="I34" s="185">
        <v>16461.009999999998</v>
      </c>
      <c r="J34" s="184">
        <v>47703.38</v>
      </c>
      <c r="K34" s="178">
        <v>8099156.3200000003</v>
      </c>
      <c r="L34" s="182">
        <f>SUM($D$34:$J$34)</f>
        <v>8099156.3300000001</v>
      </c>
    </row>
    <row r="35" spans="1:12" ht="12.9" customHeight="1" x14ac:dyDescent="0.25">
      <c r="A35" s="260" t="s">
        <v>99</v>
      </c>
      <c r="B35" s="262">
        <f>REPORTYEAR+13</f>
        <v>2037</v>
      </c>
      <c r="C35" s="136" t="s">
        <v>85</v>
      </c>
      <c r="D35" s="177">
        <v>514186.82</v>
      </c>
      <c r="E35" s="178">
        <v>4700068.5599999996</v>
      </c>
      <c r="F35" s="177" t="s">
        <v>465</v>
      </c>
      <c r="G35" s="179">
        <v>410475.48</v>
      </c>
      <c r="H35" s="178">
        <v>52331.32</v>
      </c>
      <c r="I35" s="179">
        <v>12630.35</v>
      </c>
      <c r="J35" s="178">
        <v>3660</v>
      </c>
      <c r="K35" s="178">
        <v>5693352.5499999998</v>
      </c>
      <c r="L35" s="180">
        <f>SUM($D$35:$J$35)</f>
        <v>5693352.5299999993</v>
      </c>
    </row>
    <row r="36" spans="1:12" x14ac:dyDescent="0.25">
      <c r="A36" s="261"/>
      <c r="B36" s="263"/>
      <c r="C36" s="137" t="s">
        <v>86</v>
      </c>
      <c r="D36" s="183">
        <v>542463.52</v>
      </c>
      <c r="E36" s="184">
        <v>4456762.43</v>
      </c>
      <c r="F36" s="183" t="s">
        <v>465</v>
      </c>
      <c r="G36" s="185">
        <v>1122109.23</v>
      </c>
      <c r="H36" s="184">
        <v>1958768.83</v>
      </c>
      <c r="I36" s="185">
        <v>16417.810000000001</v>
      </c>
      <c r="J36" s="184">
        <v>47703.38</v>
      </c>
      <c r="K36" s="178">
        <v>8144225.21</v>
      </c>
      <c r="L36" s="182">
        <f>SUM($D$36:$J$36)</f>
        <v>8144225.1999999993</v>
      </c>
    </row>
    <row r="37" spans="1:12" ht="12.9" customHeight="1" x14ac:dyDescent="0.25">
      <c r="A37" s="260" t="s">
        <v>100</v>
      </c>
      <c r="B37" s="262">
        <f>REPORTYEAR+14</f>
        <v>2038</v>
      </c>
      <c r="C37" s="136" t="s">
        <v>85</v>
      </c>
      <c r="D37" s="177">
        <v>516386.16</v>
      </c>
      <c r="E37" s="178">
        <v>4719435.0599999996</v>
      </c>
      <c r="F37" s="177" t="s">
        <v>465</v>
      </c>
      <c r="G37" s="179">
        <v>414512.24</v>
      </c>
      <c r="H37" s="178">
        <v>53002.53</v>
      </c>
      <c r="I37" s="179">
        <v>12630.35</v>
      </c>
      <c r="J37" s="178">
        <v>3660</v>
      </c>
      <c r="K37" s="178">
        <v>5719626.3399999999</v>
      </c>
      <c r="L37" s="180">
        <f>SUM($D$37:$J$37)</f>
        <v>5719626.3399999999</v>
      </c>
    </row>
    <row r="38" spans="1:12" x14ac:dyDescent="0.25">
      <c r="A38" s="261"/>
      <c r="B38" s="263"/>
      <c r="C38" s="137" t="s">
        <v>86</v>
      </c>
      <c r="D38" s="183">
        <v>546474.69999999995</v>
      </c>
      <c r="E38" s="184">
        <v>4491251.71</v>
      </c>
      <c r="F38" s="183" t="s">
        <v>465</v>
      </c>
      <c r="G38" s="185">
        <v>1129769.57</v>
      </c>
      <c r="H38" s="184">
        <v>1977704.01</v>
      </c>
      <c r="I38" s="185">
        <v>16380.12</v>
      </c>
      <c r="J38" s="184">
        <v>47703.38</v>
      </c>
      <c r="K38" s="178">
        <v>8209283.5</v>
      </c>
      <c r="L38" s="182">
        <f>SUM($D$38:$J$38)</f>
        <v>8209283.4900000002</v>
      </c>
    </row>
    <row r="39" spans="1:12" ht="12.9" customHeight="1" x14ac:dyDescent="0.25">
      <c r="A39" s="260" t="s">
        <v>101</v>
      </c>
      <c r="B39" s="262">
        <f>REPORTYEAR+15</f>
        <v>2039</v>
      </c>
      <c r="C39" s="136" t="s">
        <v>85</v>
      </c>
      <c r="D39" s="177">
        <v>518448.34</v>
      </c>
      <c r="E39" s="178">
        <v>4737651.63</v>
      </c>
      <c r="F39" s="177" t="s">
        <v>465</v>
      </c>
      <c r="G39" s="179">
        <v>418588.91</v>
      </c>
      <c r="H39" s="178">
        <v>53678.080000000002</v>
      </c>
      <c r="I39" s="179">
        <v>12630.35</v>
      </c>
      <c r="J39" s="178">
        <v>3660</v>
      </c>
      <c r="K39" s="178">
        <v>5744657.3200000003</v>
      </c>
      <c r="L39" s="180">
        <f>SUM($D$39:$J$39)</f>
        <v>5744657.3099999996</v>
      </c>
    </row>
    <row r="40" spans="1:12" x14ac:dyDescent="0.25">
      <c r="A40" s="261"/>
      <c r="B40" s="263"/>
      <c r="C40" s="137" t="s">
        <v>86</v>
      </c>
      <c r="D40" s="183">
        <v>550460.76</v>
      </c>
      <c r="E40" s="184">
        <v>4525708.8600000003</v>
      </c>
      <c r="F40" s="183" t="s">
        <v>465</v>
      </c>
      <c r="G40" s="185">
        <v>1137876.8500000001</v>
      </c>
      <c r="H40" s="184">
        <v>1997298.7</v>
      </c>
      <c r="I40" s="185">
        <v>16347.06</v>
      </c>
      <c r="J40" s="184">
        <v>47703.38</v>
      </c>
      <c r="K40" s="178">
        <v>8275395.5999999996</v>
      </c>
      <c r="L40" s="182">
        <f>SUM($D$40:$J$40)</f>
        <v>8275395.6100000003</v>
      </c>
    </row>
    <row r="42" spans="1:12" x14ac:dyDescent="0.25">
      <c r="B42" t="s">
        <v>102</v>
      </c>
    </row>
    <row r="44" spans="1:12" x14ac:dyDescent="0.25">
      <c r="B44" s="162" t="s">
        <v>59</v>
      </c>
      <c r="C44" s="163"/>
      <c r="D44" s="163"/>
      <c r="E44" s="163"/>
      <c r="F44" s="163"/>
      <c r="G44" s="163"/>
      <c r="H44" s="163"/>
      <c r="I44" s="163"/>
      <c r="J44" s="163"/>
      <c r="K44" s="164"/>
    </row>
    <row r="45" spans="1:12" x14ac:dyDescent="0.25">
      <c r="B45" s="264"/>
      <c r="C45" s="265"/>
      <c r="D45" s="265"/>
      <c r="E45" s="265"/>
      <c r="F45" s="265"/>
      <c r="G45" s="266"/>
      <c r="H45" s="266"/>
      <c r="I45" s="266"/>
      <c r="J45" s="266"/>
      <c r="K45" s="267"/>
    </row>
    <row r="46" spans="1:12" x14ac:dyDescent="0.25">
      <c r="B46" s="268"/>
      <c r="C46" s="269"/>
      <c r="D46" s="269"/>
      <c r="E46" s="269"/>
      <c r="F46" s="269"/>
      <c r="G46" s="269"/>
      <c r="H46" s="269"/>
      <c r="I46" s="269"/>
      <c r="J46" s="269"/>
      <c r="K46" s="270"/>
    </row>
    <row r="47" spans="1:12" x14ac:dyDescent="0.25">
      <c r="B47" s="268"/>
      <c r="C47" s="269"/>
      <c r="D47" s="269"/>
      <c r="E47" s="269"/>
      <c r="F47" s="269"/>
      <c r="G47" s="269"/>
      <c r="H47" s="269"/>
      <c r="I47" s="269"/>
      <c r="J47" s="269"/>
      <c r="K47" s="270"/>
    </row>
    <row r="48" spans="1:12" x14ac:dyDescent="0.25">
      <c r="B48" s="268"/>
      <c r="C48" s="269"/>
      <c r="D48" s="269"/>
      <c r="E48" s="269"/>
      <c r="F48" s="269"/>
      <c r="G48" s="269"/>
      <c r="H48" s="269"/>
      <c r="I48" s="269"/>
      <c r="J48" s="269"/>
      <c r="K48" s="270"/>
    </row>
    <row r="49" spans="2:11" x14ac:dyDescent="0.25">
      <c r="B49" s="268"/>
      <c r="C49" s="269"/>
      <c r="D49" s="269"/>
      <c r="E49" s="269"/>
      <c r="F49" s="269"/>
      <c r="G49" s="269"/>
      <c r="H49" s="269"/>
      <c r="I49" s="269"/>
      <c r="J49" s="269"/>
      <c r="K49" s="270"/>
    </row>
    <row r="50" spans="2:11" x14ac:dyDescent="0.25">
      <c r="B50" s="271"/>
      <c r="C50" s="272"/>
      <c r="D50" s="272"/>
      <c r="E50" s="272"/>
      <c r="F50" s="272"/>
      <c r="G50" s="272"/>
      <c r="H50" s="272"/>
      <c r="I50" s="272"/>
      <c r="J50" s="272"/>
      <c r="K50" s="273"/>
    </row>
  </sheetData>
  <mergeCells count="33">
    <mergeCell ref="B45:K50"/>
    <mergeCell ref="B9:B10"/>
    <mergeCell ref="B11:B12"/>
    <mergeCell ref="B13:B14"/>
    <mergeCell ref="B15:B16"/>
    <mergeCell ref="B17:B18"/>
    <mergeCell ref="B19:B20"/>
    <mergeCell ref="B21:B22"/>
    <mergeCell ref="B23:B24"/>
    <mergeCell ref="B37:B38"/>
    <mergeCell ref="B39:B40"/>
    <mergeCell ref="B29:B30"/>
    <mergeCell ref="B31:B32"/>
    <mergeCell ref="B33:B34"/>
    <mergeCell ref="B35:B36"/>
    <mergeCell ref="A9:A10"/>
    <mergeCell ref="A11:A12"/>
    <mergeCell ref="A13:A14"/>
    <mergeCell ref="A15:A16"/>
    <mergeCell ref="A17:A18"/>
    <mergeCell ref="A19:A20"/>
    <mergeCell ref="A21:A22"/>
    <mergeCell ref="A23:A24"/>
    <mergeCell ref="B25:B26"/>
    <mergeCell ref="B27:B28"/>
    <mergeCell ref="A37:A38"/>
    <mergeCell ref="A39:A40"/>
    <mergeCell ref="A25:A26"/>
    <mergeCell ref="A27:A28"/>
    <mergeCell ref="A29:A30"/>
    <mergeCell ref="A31:A32"/>
    <mergeCell ref="A33:A34"/>
    <mergeCell ref="A35:A36"/>
  </mergeCells>
  <phoneticPr fontId="0" type="noConversion"/>
  <pageMargins left="0.55000000000000004" right="0.55000000000000004" top="0.55000000000000004" bottom="0.3" header="0.3" footer="0.3"/>
  <pageSetup scale="79"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50"/>
  <sheetViews>
    <sheetView tabSelected="1" zoomScale="90" zoomScaleNormal="90" workbookViewId="0">
      <pane xSplit="3" ySplit="8" topLeftCell="D9" activePane="bottomRight" state="frozen"/>
      <selection pane="topRight"/>
      <selection pane="bottomLeft"/>
      <selection pane="bottomRight" activeCell="F37" sqref="F37"/>
    </sheetView>
  </sheetViews>
  <sheetFormatPr defaultRowHeight="13.2" x14ac:dyDescent="0.25"/>
  <cols>
    <col min="1" max="1" width="12.6640625" customWidth="1"/>
    <col min="2" max="2" width="6.6640625" customWidth="1"/>
    <col min="3" max="3" width="16.6640625" bestFit="1" customWidth="1"/>
    <col min="4" max="12" width="13.6640625" style="82" customWidth="1"/>
  </cols>
  <sheetData>
    <row r="1" spans="1:12" ht="17.399999999999999" x14ac:dyDescent="0.3">
      <c r="A1" s="35" t="s">
        <v>71</v>
      </c>
      <c r="L1" s="173" t="s">
        <v>25</v>
      </c>
    </row>
    <row r="2" spans="1:12" ht="18" customHeight="1" x14ac:dyDescent="0.3">
      <c r="A2" s="35" t="str">
        <f>"CY "&amp;REPORTYEAR&amp;""</f>
        <v>CY 2024</v>
      </c>
    </row>
    <row r="3" spans="1:12" x14ac:dyDescent="0.25">
      <c r="A3" s="152" t="s">
        <v>103</v>
      </c>
      <c r="B3" s="112"/>
      <c r="C3" s="112"/>
      <c r="D3" s="113"/>
      <c r="E3" s="113"/>
      <c r="F3" s="113"/>
      <c r="G3" s="113"/>
      <c r="H3" s="113"/>
    </row>
    <row r="4" spans="1:12" ht="12.9" customHeight="1" x14ac:dyDescent="0.25"/>
    <row r="5" spans="1:12" ht="12.9" customHeight="1" x14ac:dyDescent="0.25">
      <c r="A5" t="s">
        <v>104</v>
      </c>
      <c r="G5"/>
    </row>
    <row r="6" spans="1:12" ht="12.9" customHeight="1" x14ac:dyDescent="0.25">
      <c r="A6" s="93" t="s">
        <v>105</v>
      </c>
      <c r="G6"/>
    </row>
    <row r="7" spans="1:12" ht="12.9" customHeight="1" x14ac:dyDescent="0.25">
      <c r="G7"/>
    </row>
    <row r="8" spans="1:12" ht="39.6" x14ac:dyDescent="0.25">
      <c r="D8" s="220" t="s">
        <v>75</v>
      </c>
      <c r="E8" s="117" t="s">
        <v>76</v>
      </c>
      <c r="F8" s="220" t="s">
        <v>77</v>
      </c>
      <c r="G8" s="220" t="s">
        <v>78</v>
      </c>
      <c r="H8" s="220" t="s">
        <v>79</v>
      </c>
      <c r="I8" s="117" t="s">
        <v>106</v>
      </c>
      <c r="J8" s="220" t="s">
        <v>81</v>
      </c>
      <c r="K8" s="117" t="s">
        <v>107</v>
      </c>
      <c r="L8" s="117" t="s">
        <v>108</v>
      </c>
    </row>
    <row r="9" spans="1:12" ht="12.9" customHeight="1" x14ac:dyDescent="0.25">
      <c r="A9" s="261" t="s">
        <v>84</v>
      </c>
      <c r="B9" s="262">
        <f>REPORTYEAR</f>
        <v>2024</v>
      </c>
      <c r="C9" s="138" t="s">
        <v>85</v>
      </c>
      <c r="D9" s="177">
        <v>456536.59</v>
      </c>
      <c r="E9" s="178">
        <v>4196375.2699999996</v>
      </c>
      <c r="F9" s="177" t="s">
        <v>465</v>
      </c>
      <c r="G9" s="179">
        <v>344538.38</v>
      </c>
      <c r="H9" s="178">
        <v>44015</v>
      </c>
      <c r="I9" s="179">
        <v>12241</v>
      </c>
      <c r="J9" s="178">
        <v>3396</v>
      </c>
      <c r="K9" s="178">
        <v>5057102.24</v>
      </c>
      <c r="L9" s="180">
        <f>SUM($D$9:$J$9)</f>
        <v>5057102.2399999993</v>
      </c>
    </row>
    <row r="10" spans="1:12" x14ac:dyDescent="0.25">
      <c r="A10" s="261"/>
      <c r="B10" s="263"/>
      <c r="C10" s="137" t="s">
        <v>86</v>
      </c>
      <c r="D10" s="181">
        <v>443343.29</v>
      </c>
      <c r="E10" s="181">
        <v>3707537.87</v>
      </c>
      <c r="F10" s="181" t="s">
        <v>465</v>
      </c>
      <c r="G10" s="181">
        <v>1042820.97</v>
      </c>
      <c r="H10" s="181">
        <v>1642906.74</v>
      </c>
      <c r="I10" s="181">
        <v>16623.86</v>
      </c>
      <c r="J10" s="181">
        <v>46147.78</v>
      </c>
      <c r="K10" s="178">
        <v>6899380.5199999996</v>
      </c>
      <c r="L10" s="182">
        <f>SUM($D$10:$J$10)</f>
        <v>6899380.5100000007</v>
      </c>
    </row>
    <row r="11" spans="1:12" ht="12.9" customHeight="1" x14ac:dyDescent="0.25">
      <c r="A11" s="261" t="s">
        <v>87</v>
      </c>
      <c r="B11" s="262">
        <f>REPORTYEAR+1</f>
        <v>2025</v>
      </c>
      <c r="C11" s="136" t="s">
        <v>85</v>
      </c>
      <c r="D11" s="177">
        <v>465311.44</v>
      </c>
      <c r="E11" s="178">
        <v>4276332.4800000004</v>
      </c>
      <c r="F11" s="177" t="s">
        <v>465</v>
      </c>
      <c r="G11" s="179">
        <v>355402.07</v>
      </c>
      <c r="H11" s="178">
        <v>44450.8</v>
      </c>
      <c r="I11" s="179">
        <v>12371.35</v>
      </c>
      <c r="J11" s="178">
        <v>3499</v>
      </c>
      <c r="K11" s="178">
        <v>5157367.1500000004</v>
      </c>
      <c r="L11" s="180">
        <f>SUM($D$11:$J$11)</f>
        <v>5157367.1400000006</v>
      </c>
    </row>
    <row r="12" spans="1:12" x14ac:dyDescent="0.25">
      <c r="A12" s="261"/>
      <c r="B12" s="263"/>
      <c r="C12" s="137" t="s">
        <v>86</v>
      </c>
      <c r="D12" s="183">
        <v>491886.36</v>
      </c>
      <c r="E12" s="184">
        <v>4048691.88</v>
      </c>
      <c r="F12" s="183" t="s">
        <v>465</v>
      </c>
      <c r="G12" s="185">
        <v>1068856.1200000001</v>
      </c>
      <c r="H12" s="184">
        <v>1796710.12</v>
      </c>
      <c r="I12" s="185">
        <v>16890.400000000001</v>
      </c>
      <c r="J12" s="184">
        <v>47214.98</v>
      </c>
      <c r="K12" s="178">
        <v>7470249.8499999996</v>
      </c>
      <c r="L12" s="182">
        <f>SUM($D$12:$J$12)</f>
        <v>7470249.8600000013</v>
      </c>
    </row>
    <row r="13" spans="1:12" ht="12.9" customHeight="1" x14ac:dyDescent="0.25">
      <c r="A13" s="260" t="s">
        <v>88</v>
      </c>
      <c r="B13" s="262">
        <f>REPORTYEAR+2</f>
        <v>2026</v>
      </c>
      <c r="C13" s="136" t="s">
        <v>85</v>
      </c>
      <c r="D13" s="177">
        <v>474862.42</v>
      </c>
      <c r="E13" s="178">
        <v>4360912.26</v>
      </c>
      <c r="F13" s="177" t="s">
        <v>465</v>
      </c>
      <c r="G13" s="179">
        <v>368755.12</v>
      </c>
      <c r="H13" s="178">
        <v>45122.69</v>
      </c>
      <c r="I13" s="179">
        <v>12630.35</v>
      </c>
      <c r="J13" s="178">
        <v>3660</v>
      </c>
      <c r="K13" s="178">
        <v>5265942.8499999996</v>
      </c>
      <c r="L13" s="180">
        <f>SUM($D$13:$J$13)</f>
        <v>5265942.84</v>
      </c>
    </row>
    <row r="14" spans="1:12" x14ac:dyDescent="0.25">
      <c r="A14" s="261"/>
      <c r="B14" s="263"/>
      <c r="C14" s="137" t="s">
        <v>86</v>
      </c>
      <c r="D14" s="183">
        <v>500707.36</v>
      </c>
      <c r="E14" s="184">
        <v>4122253.22</v>
      </c>
      <c r="F14" s="183" t="s">
        <v>465</v>
      </c>
      <c r="G14" s="185">
        <v>1092846.3</v>
      </c>
      <c r="H14" s="184">
        <v>1828973.83</v>
      </c>
      <c r="I14" s="185">
        <v>17162.36</v>
      </c>
      <c r="J14" s="184">
        <v>47703.38</v>
      </c>
      <c r="K14" s="178">
        <v>7609646.46</v>
      </c>
      <c r="L14" s="182">
        <f>SUM($D$14:$J$14)</f>
        <v>7609646.4500000002</v>
      </c>
    </row>
    <row r="15" spans="1:12" ht="12.9" customHeight="1" x14ac:dyDescent="0.25">
      <c r="A15" s="260" t="s">
        <v>89</v>
      </c>
      <c r="B15" s="262">
        <f>REPORTYEAR+3</f>
        <v>2027</v>
      </c>
      <c r="C15" s="136" t="s">
        <v>85</v>
      </c>
      <c r="D15" s="177">
        <v>480152.98</v>
      </c>
      <c r="E15" s="178">
        <v>4405954.3099999996</v>
      </c>
      <c r="F15" s="177" t="s">
        <v>465</v>
      </c>
      <c r="G15" s="179">
        <v>372366.49</v>
      </c>
      <c r="H15" s="178">
        <v>45864.79</v>
      </c>
      <c r="I15" s="179">
        <v>12630.35</v>
      </c>
      <c r="J15" s="178">
        <v>3660</v>
      </c>
      <c r="K15" s="178">
        <v>5320628.91</v>
      </c>
      <c r="L15" s="180">
        <f>SUM($D$15:$J$15)</f>
        <v>5320628.919999999</v>
      </c>
    </row>
    <row r="16" spans="1:12" x14ac:dyDescent="0.25">
      <c r="A16" s="261"/>
      <c r="B16" s="263"/>
      <c r="C16" s="137" t="s">
        <v>86</v>
      </c>
      <c r="D16" s="183">
        <v>504980.53</v>
      </c>
      <c r="E16" s="184">
        <v>4154466.54</v>
      </c>
      <c r="F16" s="183" t="s">
        <v>465</v>
      </c>
      <c r="G16" s="185">
        <v>1094498.56</v>
      </c>
      <c r="H16" s="184">
        <v>1844252.99</v>
      </c>
      <c r="I16" s="185">
        <v>17104.27</v>
      </c>
      <c r="J16" s="184">
        <v>47703.38</v>
      </c>
      <c r="K16" s="178">
        <v>7663006.2699999996</v>
      </c>
      <c r="L16" s="182">
        <f>SUM($D$16:$J$16)</f>
        <v>7663006.2700000005</v>
      </c>
    </row>
    <row r="17" spans="1:12" ht="12.9" customHeight="1" x14ac:dyDescent="0.25">
      <c r="A17" s="260" t="s">
        <v>90</v>
      </c>
      <c r="B17" s="262">
        <f>REPORTYEAR+4</f>
        <v>2028</v>
      </c>
      <c r="C17" s="136" t="s">
        <v>85</v>
      </c>
      <c r="D17" s="177">
        <v>485071.86</v>
      </c>
      <c r="E17" s="178">
        <v>4447917.72</v>
      </c>
      <c r="F17" s="177" t="s">
        <v>465</v>
      </c>
      <c r="G17" s="179">
        <v>375994.2</v>
      </c>
      <c r="H17" s="178">
        <v>46495.32</v>
      </c>
      <c r="I17" s="179">
        <v>12630.35</v>
      </c>
      <c r="J17" s="178">
        <v>3660</v>
      </c>
      <c r="K17" s="178">
        <v>5371769.4500000002</v>
      </c>
      <c r="L17" s="180">
        <f>SUM($D$17:$J$17)</f>
        <v>5371769.4500000002</v>
      </c>
    </row>
    <row r="18" spans="1:12" x14ac:dyDescent="0.25">
      <c r="A18" s="261"/>
      <c r="B18" s="263"/>
      <c r="C18" s="137" t="s">
        <v>86</v>
      </c>
      <c r="D18" s="183">
        <v>510731.26</v>
      </c>
      <c r="E18" s="184">
        <v>4201073.8099999996</v>
      </c>
      <c r="F18" s="183" t="s">
        <v>465</v>
      </c>
      <c r="G18" s="185">
        <v>1095481.4099999999</v>
      </c>
      <c r="H18" s="184">
        <v>1853291.78</v>
      </c>
      <c r="I18" s="185">
        <v>17042.45</v>
      </c>
      <c r="J18" s="184">
        <v>47703.38</v>
      </c>
      <c r="K18" s="178">
        <v>7725324.0899999999</v>
      </c>
      <c r="L18" s="182">
        <f>SUM($D$18:$J$18)</f>
        <v>7725324.0899999999</v>
      </c>
    </row>
    <row r="19" spans="1:12" ht="12.9" customHeight="1" x14ac:dyDescent="0.25">
      <c r="A19" s="260" t="s">
        <v>91</v>
      </c>
      <c r="B19" s="262">
        <f>REPORTYEAR+5</f>
        <v>2029</v>
      </c>
      <c r="C19" s="136" t="s">
        <v>85</v>
      </c>
      <c r="D19" s="177">
        <v>489614.78</v>
      </c>
      <c r="E19" s="178">
        <v>4486770.53</v>
      </c>
      <c r="F19" s="177" t="s">
        <v>465</v>
      </c>
      <c r="G19" s="179">
        <v>379666.58</v>
      </c>
      <c r="H19" s="178">
        <v>47084.97</v>
      </c>
      <c r="I19" s="179">
        <v>12630.35</v>
      </c>
      <c r="J19" s="178">
        <v>3660</v>
      </c>
      <c r="K19" s="178">
        <v>5419427.21</v>
      </c>
      <c r="L19" s="180">
        <f>SUM($D$19:$J$19)</f>
        <v>5419427.21</v>
      </c>
    </row>
    <row r="20" spans="1:12" x14ac:dyDescent="0.25">
      <c r="A20" s="261"/>
      <c r="B20" s="263"/>
      <c r="C20" s="137" t="s">
        <v>86</v>
      </c>
      <c r="D20" s="183">
        <v>513352.92</v>
      </c>
      <c r="E20" s="184">
        <v>4219004.78</v>
      </c>
      <c r="F20" s="183" t="s">
        <v>465</v>
      </c>
      <c r="G20" s="185">
        <v>1097636.45</v>
      </c>
      <c r="H20" s="184">
        <v>1861862.68</v>
      </c>
      <c r="I20" s="185">
        <v>16979.09</v>
      </c>
      <c r="J20" s="184">
        <v>47703.38</v>
      </c>
      <c r="K20" s="178">
        <v>7756539.2999999998</v>
      </c>
      <c r="L20" s="182">
        <f>SUM($D$20:$J$20)</f>
        <v>7756539.2999999998</v>
      </c>
    </row>
    <row r="21" spans="1:12" ht="12.9" customHeight="1" x14ac:dyDescent="0.25">
      <c r="A21" s="260" t="s">
        <v>92</v>
      </c>
      <c r="B21" s="262">
        <f>REPORTYEAR+6</f>
        <v>2030</v>
      </c>
      <c r="C21" s="136" t="s">
        <v>85</v>
      </c>
      <c r="D21" s="177">
        <v>493747.15</v>
      </c>
      <c r="E21" s="178">
        <v>4522233.8099999996</v>
      </c>
      <c r="F21" s="177" t="s">
        <v>465</v>
      </c>
      <c r="G21" s="179">
        <v>383394.27</v>
      </c>
      <c r="H21" s="178">
        <v>47724.09</v>
      </c>
      <c r="I21" s="179">
        <v>12630.35</v>
      </c>
      <c r="J21" s="178">
        <v>3660</v>
      </c>
      <c r="K21" s="178">
        <v>5463389.6699999999</v>
      </c>
      <c r="L21" s="180">
        <f>SUM($D$21:$J$21)</f>
        <v>5463389.6699999999</v>
      </c>
    </row>
    <row r="22" spans="1:12" x14ac:dyDescent="0.25">
      <c r="A22" s="261"/>
      <c r="B22" s="263"/>
      <c r="C22" s="137" t="s">
        <v>86</v>
      </c>
      <c r="D22" s="183">
        <v>516985.3</v>
      </c>
      <c r="E22" s="184">
        <v>4247048.9400000004</v>
      </c>
      <c r="F22" s="183" t="s">
        <v>465</v>
      </c>
      <c r="G22" s="185">
        <v>1097044.0900000001</v>
      </c>
      <c r="H22" s="184">
        <v>1868011.53</v>
      </c>
      <c r="I22" s="185">
        <v>16895.34</v>
      </c>
      <c r="J22" s="184">
        <v>47703.38</v>
      </c>
      <c r="K22" s="178">
        <v>7793688.5899999999</v>
      </c>
      <c r="L22" s="182">
        <f>SUM($D$22:$J$22)</f>
        <v>7793688.5800000001</v>
      </c>
    </row>
    <row r="23" spans="1:12" ht="12.9" customHeight="1" x14ac:dyDescent="0.25">
      <c r="A23" s="260" t="s">
        <v>93</v>
      </c>
      <c r="B23" s="262">
        <f>REPORTYEAR+7</f>
        <v>2031</v>
      </c>
      <c r="C23" s="136" t="s">
        <v>85</v>
      </c>
      <c r="D23" s="177">
        <v>497477.42</v>
      </c>
      <c r="E23" s="178">
        <v>4554379.13</v>
      </c>
      <c r="F23" s="177" t="s">
        <v>465</v>
      </c>
      <c r="G23" s="179">
        <v>387145.22</v>
      </c>
      <c r="H23" s="178">
        <v>48383.07</v>
      </c>
      <c r="I23" s="179">
        <v>12630.35</v>
      </c>
      <c r="J23" s="178">
        <v>3660</v>
      </c>
      <c r="K23" s="178">
        <v>5503675.1900000004</v>
      </c>
      <c r="L23" s="180">
        <f>SUM($D$23:$J$23)</f>
        <v>5503675.1899999995</v>
      </c>
    </row>
    <row r="24" spans="1:12" x14ac:dyDescent="0.25">
      <c r="A24" s="261"/>
      <c r="B24" s="263"/>
      <c r="C24" s="137" t="s">
        <v>86</v>
      </c>
      <c r="D24" s="183">
        <v>520380.34</v>
      </c>
      <c r="E24" s="184">
        <v>4273502.99</v>
      </c>
      <c r="F24" s="183" t="s">
        <v>465</v>
      </c>
      <c r="G24" s="185">
        <v>1097547.46</v>
      </c>
      <c r="H24" s="184">
        <v>1876466.12</v>
      </c>
      <c r="I24" s="185">
        <v>16797</v>
      </c>
      <c r="J24" s="184">
        <v>47703.38</v>
      </c>
      <c r="K24" s="178">
        <v>7832397.2999999998</v>
      </c>
      <c r="L24" s="182">
        <f>SUM($D$24:$J$24)</f>
        <v>7832397.29</v>
      </c>
    </row>
    <row r="25" spans="1:12" ht="12.9" customHeight="1" x14ac:dyDescent="0.25">
      <c r="A25" s="260" t="s">
        <v>94</v>
      </c>
      <c r="B25" s="262">
        <f>REPORTYEAR+8</f>
        <v>2032</v>
      </c>
      <c r="C25" s="136" t="s">
        <v>85</v>
      </c>
      <c r="D25" s="177">
        <v>500838.02</v>
      </c>
      <c r="E25" s="178">
        <v>4583452.9000000004</v>
      </c>
      <c r="F25" s="177" t="s">
        <v>465</v>
      </c>
      <c r="G25" s="179">
        <v>390925.18</v>
      </c>
      <c r="H25" s="178">
        <v>49041.88</v>
      </c>
      <c r="I25" s="179">
        <v>12630.35</v>
      </c>
      <c r="J25" s="178">
        <v>3660</v>
      </c>
      <c r="K25" s="178">
        <v>5540548.3300000001</v>
      </c>
      <c r="L25" s="180">
        <f>SUM($D$25:$J$25)</f>
        <v>5540548.3299999991</v>
      </c>
    </row>
    <row r="26" spans="1:12" x14ac:dyDescent="0.25">
      <c r="A26" s="261"/>
      <c r="B26" s="263"/>
      <c r="C26" s="137" t="s">
        <v>86</v>
      </c>
      <c r="D26" s="183">
        <v>525207.94999999995</v>
      </c>
      <c r="E26" s="184">
        <v>4313916.79</v>
      </c>
      <c r="F26" s="183" t="s">
        <v>465</v>
      </c>
      <c r="G26" s="185">
        <v>1098658.78</v>
      </c>
      <c r="H26" s="184">
        <v>1886365.19</v>
      </c>
      <c r="I26" s="185">
        <v>16710</v>
      </c>
      <c r="J26" s="184">
        <v>47703.38</v>
      </c>
      <c r="K26" s="178">
        <v>7888562.0899999999</v>
      </c>
      <c r="L26" s="182">
        <f>SUM($D$26:$J$26)</f>
        <v>7888562.0900000008</v>
      </c>
    </row>
    <row r="27" spans="1:12" ht="12.9" customHeight="1" x14ac:dyDescent="0.25">
      <c r="A27" s="260" t="s">
        <v>95</v>
      </c>
      <c r="B27" s="262">
        <f>REPORTYEAR+9</f>
        <v>2033</v>
      </c>
      <c r="C27" s="136" t="s">
        <v>85</v>
      </c>
      <c r="D27" s="177">
        <v>503883.73</v>
      </c>
      <c r="E27" s="178">
        <v>4609913.0599999996</v>
      </c>
      <c r="F27" s="177" t="s">
        <v>465</v>
      </c>
      <c r="G27" s="179">
        <v>394744.77</v>
      </c>
      <c r="H27" s="178">
        <v>49685.71</v>
      </c>
      <c r="I27" s="179">
        <v>12630.35</v>
      </c>
      <c r="J27" s="178">
        <v>3660</v>
      </c>
      <c r="K27" s="178">
        <v>5574517.6200000001</v>
      </c>
      <c r="L27" s="180">
        <f>SUM($D$27:$J$27)</f>
        <v>5574517.6199999982</v>
      </c>
    </row>
    <row r="28" spans="1:12" x14ac:dyDescent="0.25">
      <c r="A28" s="261"/>
      <c r="B28" s="263"/>
      <c r="C28" s="137" t="s">
        <v>86</v>
      </c>
      <c r="D28" s="183">
        <v>527176.22</v>
      </c>
      <c r="E28" s="184">
        <v>4328070.33</v>
      </c>
      <c r="F28" s="183" t="s">
        <v>465</v>
      </c>
      <c r="G28" s="185">
        <v>1101114.1000000001</v>
      </c>
      <c r="H28" s="184">
        <v>1897346.49</v>
      </c>
      <c r="I28" s="185">
        <v>16634.060000000001</v>
      </c>
      <c r="J28" s="184">
        <v>47703.38</v>
      </c>
      <c r="K28" s="178">
        <v>7918044.5800000001</v>
      </c>
      <c r="L28" s="182">
        <f>SUM($D$28:$J$28)</f>
        <v>7918044.5800000001</v>
      </c>
    </row>
    <row r="29" spans="1:12" ht="12.9" customHeight="1" x14ac:dyDescent="0.25">
      <c r="A29" s="260" t="s">
        <v>96</v>
      </c>
      <c r="B29" s="262">
        <f>REPORTYEAR+10</f>
        <v>2034</v>
      </c>
      <c r="C29" s="136" t="s">
        <v>85</v>
      </c>
      <c r="D29" s="177">
        <v>506697.9</v>
      </c>
      <c r="E29" s="178">
        <v>4634454.9400000004</v>
      </c>
      <c r="F29" s="177" t="s">
        <v>465</v>
      </c>
      <c r="G29" s="179">
        <v>398612.69</v>
      </c>
      <c r="H29" s="178">
        <v>50334.17</v>
      </c>
      <c r="I29" s="179">
        <v>12630.35</v>
      </c>
      <c r="J29" s="178">
        <v>3660</v>
      </c>
      <c r="K29" s="178">
        <v>5606390.0499999998</v>
      </c>
      <c r="L29" s="180">
        <f>SUM($D$29:$J$29)</f>
        <v>5606390.0500000007</v>
      </c>
    </row>
    <row r="30" spans="1:12" x14ac:dyDescent="0.25">
      <c r="A30" s="261"/>
      <c r="B30" s="263"/>
      <c r="C30" s="137" t="s">
        <v>86</v>
      </c>
      <c r="D30" s="183">
        <v>530828.30000000005</v>
      </c>
      <c r="E30" s="184">
        <v>4358308.22</v>
      </c>
      <c r="F30" s="183" t="s">
        <v>465</v>
      </c>
      <c r="G30" s="185">
        <v>1104972</v>
      </c>
      <c r="H30" s="184">
        <v>1910304.96</v>
      </c>
      <c r="I30" s="185">
        <v>16568.02</v>
      </c>
      <c r="J30" s="184">
        <v>47703.38</v>
      </c>
      <c r="K30" s="178">
        <v>7968684.8899999997</v>
      </c>
      <c r="L30" s="182">
        <f>SUM($D$30:$J$30)</f>
        <v>7968684.879999999</v>
      </c>
    </row>
    <row r="31" spans="1:12" ht="12.9" customHeight="1" x14ac:dyDescent="0.25">
      <c r="A31" s="260" t="s">
        <v>97</v>
      </c>
      <c r="B31" s="262">
        <f>REPORTYEAR+11</f>
        <v>2035</v>
      </c>
      <c r="C31" s="136" t="s">
        <v>85</v>
      </c>
      <c r="D31" s="177">
        <v>509343.66</v>
      </c>
      <c r="E31" s="178">
        <v>4657586.21</v>
      </c>
      <c r="F31" s="177" t="s">
        <v>465</v>
      </c>
      <c r="G31" s="179">
        <v>402525.91</v>
      </c>
      <c r="H31" s="178">
        <v>50995.46</v>
      </c>
      <c r="I31" s="179">
        <v>12630.35</v>
      </c>
      <c r="J31" s="178">
        <v>3660</v>
      </c>
      <c r="K31" s="178">
        <v>5636741.5899999999</v>
      </c>
      <c r="L31" s="180">
        <f>SUM($D$31:$J$31)</f>
        <v>5636741.5899999999</v>
      </c>
    </row>
    <row r="32" spans="1:12" x14ac:dyDescent="0.25">
      <c r="A32" s="261"/>
      <c r="B32" s="263"/>
      <c r="C32" s="137" t="s">
        <v>86</v>
      </c>
      <c r="D32" s="183">
        <v>534626.01</v>
      </c>
      <c r="E32" s="184">
        <v>4390154.9800000004</v>
      </c>
      <c r="F32" s="183" t="s">
        <v>465</v>
      </c>
      <c r="G32" s="185">
        <v>1109919.26</v>
      </c>
      <c r="H32" s="184">
        <v>1925274.89</v>
      </c>
      <c r="I32" s="185">
        <v>16510.64</v>
      </c>
      <c r="J32" s="184">
        <v>47703.38</v>
      </c>
      <c r="K32" s="178">
        <v>8024189.1600000001</v>
      </c>
      <c r="L32" s="182">
        <f>SUM($D$32:$J$32)</f>
        <v>8024189.1599999992</v>
      </c>
    </row>
    <row r="33" spans="1:12" ht="12.9" customHeight="1" x14ac:dyDescent="0.25">
      <c r="A33" s="260" t="s">
        <v>98</v>
      </c>
      <c r="B33" s="262">
        <f>REPORTYEAR+12</f>
        <v>2036</v>
      </c>
      <c r="C33" s="136" t="s">
        <v>85</v>
      </c>
      <c r="D33" s="177">
        <v>511840.36</v>
      </c>
      <c r="E33" s="178">
        <v>4679462.22</v>
      </c>
      <c r="F33" s="177" t="s">
        <v>465</v>
      </c>
      <c r="G33" s="179">
        <v>406479.07</v>
      </c>
      <c r="H33" s="178">
        <v>51661.81</v>
      </c>
      <c r="I33" s="179">
        <v>12630.35</v>
      </c>
      <c r="J33" s="178">
        <v>3660</v>
      </c>
      <c r="K33" s="178">
        <v>5665733.8099999996</v>
      </c>
      <c r="L33" s="180">
        <f>SUM($D$33:$J$33)</f>
        <v>5665733.8099999996</v>
      </c>
    </row>
    <row r="34" spans="1:12" x14ac:dyDescent="0.25">
      <c r="A34" s="261"/>
      <c r="B34" s="263"/>
      <c r="C34" s="137" t="s">
        <v>86</v>
      </c>
      <c r="D34" s="183">
        <v>540048.24</v>
      </c>
      <c r="E34" s="184">
        <v>4437399.3499999996</v>
      </c>
      <c r="F34" s="183" t="s">
        <v>465</v>
      </c>
      <c r="G34" s="185">
        <v>1115800.1499999999</v>
      </c>
      <c r="H34" s="184">
        <v>1941744.2</v>
      </c>
      <c r="I34" s="185">
        <v>16461.009999999998</v>
      </c>
      <c r="J34" s="184">
        <v>47703.38</v>
      </c>
      <c r="K34" s="178">
        <v>8099156.3200000003</v>
      </c>
      <c r="L34" s="182">
        <f>SUM($D$34:$J$34)</f>
        <v>8099156.3300000001</v>
      </c>
    </row>
    <row r="35" spans="1:12" ht="12.9" customHeight="1" x14ac:dyDescent="0.25">
      <c r="A35" s="260" t="s">
        <v>99</v>
      </c>
      <c r="B35" s="262">
        <f>REPORTYEAR+13</f>
        <v>2037</v>
      </c>
      <c r="C35" s="136" t="s">
        <v>85</v>
      </c>
      <c r="D35" s="177">
        <v>514186.82</v>
      </c>
      <c r="E35" s="178">
        <v>4700068.5599999996</v>
      </c>
      <c r="F35" s="177" t="s">
        <v>465</v>
      </c>
      <c r="G35" s="179">
        <v>410475.48</v>
      </c>
      <c r="H35" s="178">
        <v>52331.32</v>
      </c>
      <c r="I35" s="179">
        <v>12630.35</v>
      </c>
      <c r="J35" s="178">
        <v>3660</v>
      </c>
      <c r="K35" s="178">
        <v>5693352.5499999998</v>
      </c>
      <c r="L35" s="180">
        <f>SUM($D$35:$J$35)</f>
        <v>5693352.5299999993</v>
      </c>
    </row>
    <row r="36" spans="1:12" x14ac:dyDescent="0.25">
      <c r="A36" s="261"/>
      <c r="B36" s="263"/>
      <c r="C36" s="137" t="s">
        <v>86</v>
      </c>
      <c r="D36" s="183">
        <v>542463.52</v>
      </c>
      <c r="E36" s="184">
        <v>4456762.43</v>
      </c>
      <c r="F36" s="183" t="s">
        <v>465</v>
      </c>
      <c r="G36" s="185">
        <v>1122109.23</v>
      </c>
      <c r="H36" s="184">
        <v>1958768.83</v>
      </c>
      <c r="I36" s="185">
        <v>16417.810000000001</v>
      </c>
      <c r="J36" s="184">
        <v>47703.38</v>
      </c>
      <c r="K36" s="178">
        <v>8144225.21</v>
      </c>
      <c r="L36" s="182">
        <f>SUM($D$36:$J$36)</f>
        <v>8144225.1999999993</v>
      </c>
    </row>
    <row r="37" spans="1:12" ht="12.9" customHeight="1" x14ac:dyDescent="0.25">
      <c r="A37" s="260" t="s">
        <v>100</v>
      </c>
      <c r="B37" s="262">
        <f>REPORTYEAR+14</f>
        <v>2038</v>
      </c>
      <c r="C37" s="136" t="s">
        <v>85</v>
      </c>
      <c r="D37" s="177">
        <v>516386.16</v>
      </c>
      <c r="E37" s="178">
        <v>4719435.0599999996</v>
      </c>
      <c r="F37" s="177" t="s">
        <v>465</v>
      </c>
      <c r="G37" s="179">
        <v>414512.24</v>
      </c>
      <c r="H37" s="178">
        <v>53002.53</v>
      </c>
      <c r="I37" s="179">
        <v>12630.35</v>
      </c>
      <c r="J37" s="178">
        <v>3660</v>
      </c>
      <c r="K37" s="178">
        <v>5719626.3399999999</v>
      </c>
      <c r="L37" s="180">
        <f>SUM($D$37:$J$37)</f>
        <v>5719626.3399999999</v>
      </c>
    </row>
    <row r="38" spans="1:12" x14ac:dyDescent="0.25">
      <c r="A38" s="261"/>
      <c r="B38" s="263"/>
      <c r="C38" s="137" t="s">
        <v>86</v>
      </c>
      <c r="D38" s="183">
        <v>546474.69999999995</v>
      </c>
      <c r="E38" s="184">
        <v>4491251.71</v>
      </c>
      <c r="F38" s="183" t="s">
        <v>465</v>
      </c>
      <c r="G38" s="185">
        <v>1129769.57</v>
      </c>
      <c r="H38" s="184">
        <v>1977704.01</v>
      </c>
      <c r="I38" s="185">
        <v>16380.12</v>
      </c>
      <c r="J38" s="184">
        <v>47703.38</v>
      </c>
      <c r="K38" s="178">
        <v>8209283.5</v>
      </c>
      <c r="L38" s="182">
        <f>SUM($D$38:$J$38)</f>
        <v>8209283.4900000002</v>
      </c>
    </row>
    <row r="39" spans="1:12" ht="12.9" customHeight="1" x14ac:dyDescent="0.25">
      <c r="A39" s="260" t="s">
        <v>101</v>
      </c>
      <c r="B39" s="262">
        <f>REPORTYEAR+15</f>
        <v>2039</v>
      </c>
      <c r="C39" s="136" t="s">
        <v>85</v>
      </c>
      <c r="D39" s="177">
        <v>518448.34</v>
      </c>
      <c r="E39" s="178">
        <v>4737651.63</v>
      </c>
      <c r="F39" s="177" t="s">
        <v>465</v>
      </c>
      <c r="G39" s="179">
        <v>418588.91</v>
      </c>
      <c r="H39" s="178">
        <v>53678.080000000002</v>
      </c>
      <c r="I39" s="179">
        <v>12630.35</v>
      </c>
      <c r="J39" s="178">
        <v>3660</v>
      </c>
      <c r="K39" s="178">
        <v>5744657.3200000003</v>
      </c>
      <c r="L39" s="180">
        <f>SUM($D$39:$J$39)</f>
        <v>5744657.3099999996</v>
      </c>
    </row>
    <row r="40" spans="1:12" x14ac:dyDescent="0.25">
      <c r="A40" s="261"/>
      <c r="B40" s="263"/>
      <c r="C40" s="137" t="s">
        <v>86</v>
      </c>
      <c r="D40" s="183">
        <v>550460.76</v>
      </c>
      <c r="E40" s="184">
        <v>4525708.8600000003</v>
      </c>
      <c r="F40" s="183" t="s">
        <v>465</v>
      </c>
      <c r="G40" s="185">
        <v>1137876.8500000001</v>
      </c>
      <c r="H40" s="184">
        <v>1997298.7</v>
      </c>
      <c r="I40" s="185">
        <v>16347.06</v>
      </c>
      <c r="J40" s="184">
        <v>47703.38</v>
      </c>
      <c r="K40" s="178">
        <v>8275395.5999999996</v>
      </c>
      <c r="L40" s="182">
        <f>SUM($D$40:$J$40)</f>
        <v>8275395.6100000003</v>
      </c>
    </row>
    <row r="42" spans="1:12" x14ac:dyDescent="0.25">
      <c r="B42" t="s">
        <v>102</v>
      </c>
    </row>
    <row r="44" spans="1:12" x14ac:dyDescent="0.25">
      <c r="B44" s="162" t="s">
        <v>59</v>
      </c>
      <c r="C44" s="163"/>
      <c r="D44" s="163"/>
      <c r="E44" s="163"/>
      <c r="F44" s="163"/>
      <c r="G44" s="163"/>
      <c r="H44" s="163"/>
      <c r="I44" s="163"/>
      <c r="J44" s="163"/>
      <c r="K44" s="164"/>
    </row>
    <row r="45" spans="1:12" x14ac:dyDescent="0.25">
      <c r="B45" s="264"/>
      <c r="C45" s="265"/>
      <c r="D45" s="265"/>
      <c r="E45" s="265"/>
      <c r="F45" s="265"/>
      <c r="G45" s="266"/>
      <c r="H45" s="266"/>
      <c r="I45" s="266"/>
      <c r="J45" s="266"/>
      <c r="K45" s="267"/>
    </row>
    <row r="46" spans="1:12" ht="12.6" customHeight="1" x14ac:dyDescent="0.25">
      <c r="B46" s="268"/>
      <c r="C46" s="269"/>
      <c r="D46" s="269"/>
      <c r="E46" s="269"/>
      <c r="F46" s="269"/>
      <c r="G46" s="269"/>
      <c r="H46" s="269"/>
      <c r="I46" s="269"/>
      <c r="J46" s="269"/>
      <c r="K46" s="270"/>
    </row>
    <row r="47" spans="1:12" x14ac:dyDescent="0.25">
      <c r="B47" s="268"/>
      <c r="C47" s="269"/>
      <c r="D47" s="269"/>
      <c r="E47" s="269"/>
      <c r="F47" s="269"/>
      <c r="G47" s="269"/>
      <c r="H47" s="269"/>
      <c r="I47" s="269"/>
      <c r="J47" s="269"/>
      <c r="K47" s="270"/>
    </row>
    <row r="48" spans="1:12" x14ac:dyDescent="0.25">
      <c r="B48" s="268"/>
      <c r="C48" s="269"/>
      <c r="D48" s="269"/>
      <c r="E48" s="269"/>
      <c r="F48" s="269"/>
      <c r="G48" s="269"/>
      <c r="H48" s="269"/>
      <c r="I48" s="269"/>
      <c r="J48" s="269"/>
      <c r="K48" s="270"/>
    </row>
    <row r="49" spans="2:11" x14ac:dyDescent="0.25">
      <c r="B49" s="268"/>
      <c r="C49" s="269"/>
      <c r="D49" s="269"/>
      <c r="E49" s="269"/>
      <c r="F49" s="269"/>
      <c r="G49" s="269"/>
      <c r="H49" s="269"/>
      <c r="I49" s="269"/>
      <c r="J49" s="269"/>
      <c r="K49" s="270"/>
    </row>
    <row r="50" spans="2:11" x14ac:dyDescent="0.25">
      <c r="B50" s="271"/>
      <c r="C50" s="272"/>
      <c r="D50" s="272"/>
      <c r="E50" s="272"/>
      <c r="F50" s="272"/>
      <c r="G50" s="272"/>
      <c r="H50" s="272"/>
      <c r="I50" s="272"/>
      <c r="J50" s="272"/>
      <c r="K50" s="273"/>
    </row>
  </sheetData>
  <mergeCells count="33">
    <mergeCell ref="B17:B18"/>
    <mergeCell ref="A19:A20"/>
    <mergeCell ref="A21:A22"/>
    <mergeCell ref="A23:A24"/>
    <mergeCell ref="A25:A26"/>
    <mergeCell ref="B45:K50"/>
    <mergeCell ref="B9:B10"/>
    <mergeCell ref="B11:B12"/>
    <mergeCell ref="B13:B14"/>
    <mergeCell ref="B15:B16"/>
    <mergeCell ref="B19:B20"/>
    <mergeCell ref="B21:B22"/>
    <mergeCell ref="B23:B24"/>
    <mergeCell ref="B25:B26"/>
    <mergeCell ref="B27:B28"/>
    <mergeCell ref="B37:B38"/>
    <mergeCell ref="B39:B40"/>
    <mergeCell ref="B33:B34"/>
    <mergeCell ref="B35:B36"/>
    <mergeCell ref="B29:B30"/>
    <mergeCell ref="B31:B32"/>
    <mergeCell ref="A33:A34"/>
    <mergeCell ref="A39:A40"/>
    <mergeCell ref="A35:A36"/>
    <mergeCell ref="A37:A38"/>
    <mergeCell ref="A9:A10"/>
    <mergeCell ref="A11:A12"/>
    <mergeCell ref="A13:A14"/>
    <mergeCell ref="A15:A16"/>
    <mergeCell ref="A17:A18"/>
    <mergeCell ref="A29:A30"/>
    <mergeCell ref="A31:A32"/>
    <mergeCell ref="A27:A28"/>
  </mergeCells>
  <phoneticPr fontId="0" type="noConversion"/>
  <pageMargins left="0.55000000000000004" right="0.55000000000000004" top="0.55000000000000004" bottom="0.3" header="0.3" footer="0.3"/>
  <pageSetup scale="79"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4"/>
  <sheetViews>
    <sheetView zoomScale="90" zoomScaleNormal="90" workbookViewId="0">
      <pane xSplit="2" ySplit="8" topLeftCell="C9" activePane="bottomRight" state="frozen"/>
      <selection pane="topRight"/>
      <selection pane="bottomLeft"/>
      <selection pane="bottomRight" activeCell="H20" sqref="H20"/>
    </sheetView>
  </sheetViews>
  <sheetFormatPr defaultRowHeight="13.2" x14ac:dyDescent="0.25"/>
  <cols>
    <col min="1" max="1" width="12.6640625" customWidth="1"/>
    <col min="2" max="2" width="6.6640625" customWidth="1"/>
    <col min="3" max="10" width="15.6640625" style="82" customWidth="1"/>
    <col min="11" max="11" width="21.6640625" customWidth="1"/>
    <col min="12" max="13" width="14.88671875" customWidth="1"/>
    <col min="14" max="14" width="14.6640625" customWidth="1"/>
    <col min="15" max="15" width="15.88671875" customWidth="1"/>
    <col min="16" max="16" width="14.44140625" customWidth="1"/>
    <col min="17" max="17" width="13.33203125" customWidth="1"/>
  </cols>
  <sheetData>
    <row r="1" spans="1:17" ht="17.399999999999999" x14ac:dyDescent="0.3">
      <c r="A1" s="35" t="s">
        <v>71</v>
      </c>
      <c r="K1" s="173" t="s">
        <v>25</v>
      </c>
    </row>
    <row r="2" spans="1:17" ht="18" customHeight="1" x14ac:dyDescent="0.3">
      <c r="A2" s="35" t="str">
        <f>"CY "&amp;REPORTYEAR&amp;""</f>
        <v>CY 2024</v>
      </c>
    </row>
    <row r="3" spans="1:17" x14ac:dyDescent="0.25">
      <c r="A3" s="152" t="s">
        <v>109</v>
      </c>
      <c r="B3" s="112"/>
      <c r="C3" s="113"/>
      <c r="D3" s="113"/>
      <c r="E3" s="113"/>
      <c r="F3" s="113"/>
      <c r="G3" s="89" t="s">
        <v>110</v>
      </c>
    </row>
    <row r="5" spans="1:17" ht="13.8" x14ac:dyDescent="0.25">
      <c r="C5" s="106" t="s">
        <v>111</v>
      </c>
      <c r="D5" s="89"/>
      <c r="E5" s="89"/>
      <c r="F5" s="89"/>
      <c r="G5" s="89"/>
    </row>
    <row r="6" spans="1:17" ht="42.75" customHeight="1" x14ac:dyDescent="0.25">
      <c r="C6" s="274" t="s">
        <v>112</v>
      </c>
      <c r="D6" s="274"/>
      <c r="E6" s="274"/>
      <c r="F6" s="274"/>
      <c r="G6" s="274"/>
      <c r="H6" s="274"/>
      <c r="I6" s="274"/>
      <c r="J6" s="274"/>
      <c r="K6" s="274"/>
      <c r="L6" s="115"/>
    </row>
    <row r="7" spans="1:17" x14ac:dyDescent="0.25">
      <c r="C7" s="83" t="s">
        <v>113</v>
      </c>
      <c r="D7" s="83" t="s">
        <v>114</v>
      </c>
      <c r="E7" s="83" t="s">
        <v>115</v>
      </c>
      <c r="F7" s="83" t="s">
        <v>116</v>
      </c>
      <c r="G7" s="83" t="s">
        <v>117</v>
      </c>
      <c r="H7" s="83" t="s">
        <v>118</v>
      </c>
      <c r="I7" s="83" t="s">
        <v>119</v>
      </c>
      <c r="J7" s="83" t="s">
        <v>120</v>
      </c>
      <c r="K7" s="88" t="s">
        <v>121</v>
      </c>
    </row>
    <row r="8" spans="1:17" ht="105.6" x14ac:dyDescent="0.25">
      <c r="C8" s="117" t="s">
        <v>122</v>
      </c>
      <c r="D8" s="117" t="s">
        <v>123</v>
      </c>
      <c r="E8" s="117" t="s">
        <v>124</v>
      </c>
      <c r="F8" s="117" t="s">
        <v>125</v>
      </c>
      <c r="G8" s="117" t="s">
        <v>126</v>
      </c>
      <c r="H8" s="117" t="s">
        <v>127</v>
      </c>
      <c r="I8" s="117" t="s">
        <v>128</v>
      </c>
      <c r="J8" s="117" t="s">
        <v>129</v>
      </c>
      <c r="K8" s="87" t="s">
        <v>130</v>
      </c>
      <c r="L8" s="82"/>
    </row>
    <row r="9" spans="1:17" ht="25.5" customHeight="1" x14ac:dyDescent="0.25">
      <c r="A9" s="135" t="s">
        <v>84</v>
      </c>
      <c r="B9" s="72">
        <f>REPORTYEAR</f>
        <v>2024</v>
      </c>
      <c r="C9" s="181">
        <v>11208933.673539143</v>
      </c>
      <c r="D9" s="181"/>
      <c r="E9" s="181">
        <v>15520088.811730999</v>
      </c>
      <c r="F9" s="181">
        <v>4077712.001309</v>
      </c>
      <c r="G9" s="181">
        <v>526586.00168600003</v>
      </c>
      <c r="H9" s="181">
        <v>760029.13856885803</v>
      </c>
      <c r="I9" s="181">
        <v>7509985.561271226</v>
      </c>
      <c r="J9" s="181">
        <v>3698948.1122679175</v>
      </c>
      <c r="K9" s="186">
        <f>$E$9+$G$9-$F$9-$H$9-$C$9-$D$9</f>
        <v>-1.862645149230957E-9</v>
      </c>
      <c r="L9" s="82"/>
      <c r="M9" s="86"/>
      <c r="N9" s="85"/>
      <c r="O9" s="82"/>
      <c r="P9" s="82"/>
      <c r="Q9" s="82"/>
    </row>
    <row r="10" spans="1:17" ht="25.5" customHeight="1" x14ac:dyDescent="0.25">
      <c r="A10" s="135" t="s">
        <v>87</v>
      </c>
      <c r="B10" s="72">
        <f>REPORTYEAR+1</f>
        <v>2025</v>
      </c>
      <c r="C10" s="181">
        <v>10576859.621436618</v>
      </c>
      <c r="D10" s="181"/>
      <c r="E10" s="181">
        <v>14821089.561742</v>
      </c>
      <c r="F10" s="181">
        <v>4036980.0008589998</v>
      </c>
      <c r="G10" s="181">
        <v>509921.00124899996</v>
      </c>
      <c r="H10" s="181">
        <v>717170.94069538207</v>
      </c>
      <c r="I10" s="181">
        <v>7086495.9463625345</v>
      </c>
      <c r="J10" s="181">
        <v>3490363.6750740842</v>
      </c>
      <c r="K10" s="186">
        <f>$E$10+$G$10-$F$10-$H$10-$C$10-$D$10</f>
        <v>0</v>
      </c>
      <c r="L10" s="82"/>
      <c r="M10" s="86"/>
      <c r="N10" s="85"/>
      <c r="O10" s="82"/>
      <c r="P10" s="82"/>
      <c r="Q10" s="82"/>
    </row>
    <row r="11" spans="1:17" ht="25.5" customHeight="1" x14ac:dyDescent="0.25">
      <c r="A11" s="135" t="s">
        <v>131</v>
      </c>
      <c r="B11" s="72">
        <f>REPORTYEAR+2</f>
        <v>2026</v>
      </c>
      <c r="C11" s="181">
        <v>10580405.792914331</v>
      </c>
      <c r="D11" s="181"/>
      <c r="E11" s="181">
        <v>15617600.184299001</v>
      </c>
      <c r="F11" s="181">
        <v>4799754.0010749996</v>
      </c>
      <c r="G11" s="181">
        <v>479971.00088100007</v>
      </c>
      <c r="H11" s="181">
        <v>717411.3911906674</v>
      </c>
      <c r="I11" s="181">
        <v>7088871.8812526017</v>
      </c>
      <c r="J11" s="181">
        <v>3491533.9116617292</v>
      </c>
      <c r="K11" s="186">
        <f>$E$11+$G$11-$F$11-$H$11-$C$11-$D$11</f>
        <v>3.7252902984619141E-9</v>
      </c>
      <c r="L11" s="82"/>
      <c r="M11" s="86"/>
      <c r="N11" s="85"/>
      <c r="O11" s="82"/>
      <c r="P11" s="82"/>
      <c r="Q11" s="82"/>
    </row>
    <row r="12" spans="1:17" ht="26.4" x14ac:dyDescent="0.25">
      <c r="A12" s="135" t="s">
        <v>132</v>
      </c>
      <c r="B12" s="72">
        <f>REPORTYEAR+3</f>
        <v>2027</v>
      </c>
      <c r="C12" s="181">
        <v>10599140.484884219</v>
      </c>
      <c r="D12" s="181"/>
      <c r="E12" s="181">
        <v>15400905.194704998</v>
      </c>
      <c r="F12" s="181">
        <v>4566054.0014420003</v>
      </c>
      <c r="G12" s="181">
        <v>482971.00095400005</v>
      </c>
      <c r="H12" s="181">
        <v>718681.7093327794</v>
      </c>
      <c r="I12" s="181">
        <v>7101424.1248724274</v>
      </c>
      <c r="J12" s="181">
        <v>3497716.3600117927</v>
      </c>
      <c r="K12" s="186">
        <f>$E$12+$G$12-$F$12-$H$12-$C$12-$D$12</f>
        <v>0</v>
      </c>
      <c r="L12" s="82"/>
      <c r="M12" s="86"/>
      <c r="N12" s="85"/>
      <c r="O12" s="82"/>
      <c r="P12" s="82"/>
      <c r="Q12" s="82"/>
    </row>
    <row r="13" spans="1:17" ht="26.4" x14ac:dyDescent="0.25">
      <c r="A13" s="135" t="s">
        <v>133</v>
      </c>
      <c r="B13" s="72">
        <f>REPORTYEAR+4</f>
        <v>2028</v>
      </c>
      <c r="C13" s="181">
        <v>10646800.239692062</v>
      </c>
      <c r="D13" s="181"/>
      <c r="E13" s="181">
        <v>15145811.550864</v>
      </c>
      <c r="F13" s="181">
        <v>4260654.0009070002</v>
      </c>
      <c r="G13" s="181">
        <v>483556.000168</v>
      </c>
      <c r="H13" s="181">
        <v>721913.31043293746</v>
      </c>
      <c r="I13" s="181">
        <v>7133356.160593682</v>
      </c>
      <c r="J13" s="181">
        <v>3513444.0790983806</v>
      </c>
      <c r="K13" s="186">
        <f>$E$13+$G$13-$F$13-$H$13-$C$13-$D$13</f>
        <v>0</v>
      </c>
      <c r="L13" s="82"/>
      <c r="M13" s="86"/>
      <c r="N13" s="85"/>
      <c r="O13" s="82"/>
      <c r="P13" s="82"/>
      <c r="Q13" s="82"/>
    </row>
    <row r="14" spans="1:17" ht="26.4" x14ac:dyDescent="0.25">
      <c r="A14" s="135" t="s">
        <v>134</v>
      </c>
      <c r="B14" s="72">
        <f>REPORTYEAR+5</f>
        <v>2029</v>
      </c>
      <c r="C14" s="181">
        <v>10621912.667074516</v>
      </c>
      <c r="D14" s="181"/>
      <c r="E14" s="181">
        <v>18583222.459993999</v>
      </c>
      <c r="F14" s="181">
        <v>7724055.0016729999</v>
      </c>
      <c r="G14" s="181">
        <v>482971.00091499998</v>
      </c>
      <c r="H14" s="181">
        <v>720225.79216148623</v>
      </c>
      <c r="I14" s="181">
        <v>7116681.4869399266</v>
      </c>
      <c r="J14" s="181">
        <v>3505231.1801345907</v>
      </c>
      <c r="K14" s="186">
        <f>$E$14+$G$14-$F$14-$H$14-$C$14-$D$14</f>
        <v>-5.5879354476928711E-9</v>
      </c>
      <c r="L14" s="82"/>
      <c r="M14" s="86"/>
      <c r="N14" s="85"/>
      <c r="O14" s="82"/>
      <c r="P14" s="82"/>
      <c r="Q14" s="82"/>
    </row>
    <row r="15" spans="1:17" ht="26.4" x14ac:dyDescent="0.25">
      <c r="A15" s="135" t="s">
        <v>135</v>
      </c>
      <c r="B15" s="72">
        <f>REPORTYEAR+6</f>
        <v>2030</v>
      </c>
      <c r="C15" s="181">
        <v>10674737.117634308</v>
      </c>
      <c r="D15" s="181"/>
      <c r="E15" s="181">
        <v>18790014.089174639</v>
      </c>
      <c r="F15" s="181">
        <v>7889314.316470447</v>
      </c>
      <c r="G15" s="181">
        <v>497844.93379266479</v>
      </c>
      <c r="H15" s="181">
        <v>723807.58886255044</v>
      </c>
      <c r="I15" s="181">
        <v>7152073.8688149862</v>
      </c>
      <c r="J15" s="181">
        <v>3522663.2488193219</v>
      </c>
      <c r="K15" s="186">
        <f>$E$15+$G$15-$F$15-$H$15-$C$15-$D$15</f>
        <v>0</v>
      </c>
      <c r="L15" s="82"/>
      <c r="M15" s="86"/>
      <c r="N15" s="85"/>
      <c r="O15" s="82"/>
      <c r="P15" s="82"/>
      <c r="Q15" s="82"/>
    </row>
    <row r="16" spans="1:17" ht="26.4" x14ac:dyDescent="0.25">
      <c r="A16" s="135" t="s">
        <v>136</v>
      </c>
      <c r="B16" s="72">
        <f>REPORTYEAR+7</f>
        <v>2031</v>
      </c>
      <c r="C16" s="181">
        <v>10727825.690446904</v>
      </c>
      <c r="D16" s="181"/>
      <c r="E16" s="181">
        <v>19420596.311145335</v>
      </c>
      <c r="F16" s="181">
        <v>8463763.5649802946</v>
      </c>
      <c r="G16" s="181">
        <v>498400.23882898357</v>
      </c>
      <c r="H16" s="181">
        <v>727407.29454712057</v>
      </c>
      <c r="I16" s="181">
        <v>7187643.2125994265</v>
      </c>
      <c r="J16" s="181">
        <v>3540182.4778474784</v>
      </c>
      <c r="K16" s="186">
        <f>$E$16+$G$16-$F$16-$H$16-$C$16-$D$16</f>
        <v>0</v>
      </c>
      <c r="L16" s="82"/>
      <c r="M16" s="86"/>
      <c r="N16" s="85"/>
      <c r="O16" s="82"/>
      <c r="P16" s="82"/>
      <c r="Q16" s="82"/>
    </row>
    <row r="17" spans="1:17" ht="26.4" x14ac:dyDescent="0.25">
      <c r="A17" s="135" t="s">
        <v>137</v>
      </c>
      <c r="B17" s="72">
        <f>REPORTYEAR+8</f>
        <v>2032</v>
      </c>
      <c r="C17" s="181">
        <v>10781179.706123563</v>
      </c>
      <c r="D17" s="181"/>
      <c r="E17" s="181">
        <v>21249962.75736776</v>
      </c>
      <c r="F17" s="181">
        <v>10235602.98627675</v>
      </c>
      <c r="G17" s="181">
        <v>497844.93379266479</v>
      </c>
      <c r="H17" s="181">
        <v>731024.99876011349</v>
      </c>
      <c r="I17" s="181">
        <v>7223390.4031027872</v>
      </c>
      <c r="J17" s="181">
        <v>3557789.3030207758</v>
      </c>
      <c r="K17" s="186">
        <f>$E$17+$G$17-$F$17-$H$17-$C$17-$D$17</f>
        <v>0</v>
      </c>
      <c r="L17" s="82"/>
      <c r="M17" s="86"/>
      <c r="N17" s="85"/>
      <c r="O17" s="82"/>
      <c r="P17" s="82"/>
      <c r="Q17" s="82"/>
    </row>
    <row r="18" spans="1:17" ht="26.4" x14ac:dyDescent="0.25">
      <c r="A18" s="135" t="s">
        <v>138</v>
      </c>
      <c r="B18" s="72">
        <f>REPORTYEAR+9</f>
        <v>2033</v>
      </c>
      <c r="C18" s="181">
        <v>10834800.491878603</v>
      </c>
      <c r="D18" s="181"/>
      <c r="E18" s="181">
        <v>21473839.732514635</v>
      </c>
      <c r="F18" s="181">
        <v>10402223.382934527</v>
      </c>
      <c r="G18" s="181">
        <v>497844.93379266479</v>
      </c>
      <c r="H18" s="181">
        <v>734660.79149417114</v>
      </c>
      <c r="I18" s="181">
        <v>7259316.329558664</v>
      </c>
      <c r="J18" s="181">
        <v>3575484.1623199391</v>
      </c>
      <c r="K18" s="186">
        <f>$E$18+$G$18-$F$18-$H$18-$C$18-$D$18</f>
        <v>0</v>
      </c>
      <c r="L18" s="82"/>
      <c r="M18" s="86"/>
      <c r="N18" s="85"/>
      <c r="O18" s="82"/>
      <c r="P18" s="82"/>
      <c r="Q18" s="82"/>
    </row>
    <row r="19" spans="1:17" ht="26.4" x14ac:dyDescent="0.25">
      <c r="A19" s="135" t="s">
        <v>139</v>
      </c>
      <c r="B19" s="72">
        <f>REPORTYEAR+10</f>
        <v>2034</v>
      </c>
      <c r="C19" s="181">
        <v>10888689.381562416</v>
      </c>
      <c r="D19" s="181"/>
      <c r="E19" s="181">
        <v>21698153.247164451</v>
      </c>
      <c r="F19" s="181">
        <v>10568994.0362028</v>
      </c>
      <c r="G19" s="181">
        <v>497844.93379266479</v>
      </c>
      <c r="H19" s="181">
        <v>738314.76319189905</v>
      </c>
      <c r="I19" s="181">
        <v>7295421.8856468191</v>
      </c>
      <c r="J19" s="181">
        <v>3593267.4959155973</v>
      </c>
      <c r="K19" s="186">
        <f>$E$19+$G$19-$F$19-$H$19-$C$19-$D$19</f>
        <v>1.862645149230957E-9</v>
      </c>
      <c r="L19" s="82"/>
      <c r="M19" s="86"/>
      <c r="N19" s="85"/>
      <c r="O19" s="82"/>
      <c r="P19" s="82"/>
      <c r="Q19" s="82"/>
    </row>
    <row r="20" spans="1:17" ht="26.4" x14ac:dyDescent="0.25">
      <c r="A20" s="135" t="s">
        <v>140</v>
      </c>
      <c r="B20" s="72">
        <f>REPORTYEAR+11</f>
        <v>2035</v>
      </c>
      <c r="C20" s="181">
        <v>10942847.715694651</v>
      </c>
      <c r="D20" s="181"/>
      <c r="E20" s="181">
        <v>21928994.05210726</v>
      </c>
      <c r="F20" s="181">
        <v>10742559.570493476</v>
      </c>
      <c r="G20" s="181">
        <v>498400.23882898357</v>
      </c>
      <c r="H20" s="181">
        <v>741987.00474811567</v>
      </c>
      <c r="I20" s="181">
        <v>7331707.9695154168</v>
      </c>
      <c r="J20" s="181">
        <v>3611139.7461792352</v>
      </c>
      <c r="K20" s="186">
        <f>$E$20+$G$20-$F$20-$H$20-$C$20-$D$20</f>
        <v>0</v>
      </c>
      <c r="L20" s="82"/>
      <c r="M20" s="86"/>
      <c r="N20" s="85"/>
      <c r="O20" s="82"/>
      <c r="P20" s="82"/>
      <c r="Q20" s="82"/>
    </row>
    <row r="21" spans="1:17" ht="26.4" x14ac:dyDescent="0.25">
      <c r="A21" s="135" t="s">
        <v>141</v>
      </c>
      <c r="B21" s="72">
        <f>REPORTYEAR+12</f>
        <v>2036</v>
      </c>
      <c r="C21" s="181">
        <v>10997276.841497548</v>
      </c>
      <c r="D21" s="181"/>
      <c r="E21" s="181">
        <v>22164451.673148923</v>
      </c>
      <c r="F21" s="181">
        <v>10919342.157931928</v>
      </c>
      <c r="G21" s="181">
        <v>497844.93379266479</v>
      </c>
      <c r="H21" s="181">
        <v>745677.60751211341</v>
      </c>
      <c r="I21" s="181">
        <v>7368175.4838033579</v>
      </c>
      <c r="J21" s="181">
        <v>3629101.3576941909</v>
      </c>
      <c r="K21" s="186">
        <f>$E$21+$G$21-$F$21-$H$21-$C$21-$D$21</f>
        <v>0</v>
      </c>
      <c r="L21" s="82"/>
      <c r="M21" s="86"/>
      <c r="N21" s="85"/>
      <c r="O21" s="82"/>
      <c r="P21" s="82"/>
      <c r="Q21" s="82"/>
    </row>
    <row r="22" spans="1:17" ht="26.4" x14ac:dyDescent="0.25">
      <c r="A22" s="135" t="s">
        <v>142</v>
      </c>
      <c r="B22" s="72">
        <f>REPORTYEAR+13</f>
        <v>2037</v>
      </c>
      <c r="C22" s="181">
        <v>11051978.112929456</v>
      </c>
      <c r="D22" s="181"/>
      <c r="E22" s="181">
        <v>22406619.446611423</v>
      </c>
      <c r="F22" s="181">
        <v>11103099.6041847</v>
      </c>
      <c r="G22" s="181">
        <v>497844.93379266479</v>
      </c>
      <c r="H22" s="181">
        <v>749386.66328993102</v>
      </c>
      <c r="I22" s="181">
        <v>7404825.3356627356</v>
      </c>
      <c r="J22" s="181">
        <v>3647152.7772667208</v>
      </c>
      <c r="K22" s="186">
        <f>$E$22+$G$22-$F$22-$H$22-$C$22-$D$22</f>
        <v>1.862645149230957E-9</v>
      </c>
      <c r="L22" s="82"/>
      <c r="M22" s="86"/>
      <c r="N22" s="85"/>
      <c r="O22" s="82"/>
      <c r="P22" s="82"/>
      <c r="Q22" s="82"/>
    </row>
    <row r="23" spans="1:17" ht="26.4" x14ac:dyDescent="0.25">
      <c r="A23" s="135" t="s">
        <v>143</v>
      </c>
      <c r="B23" s="72">
        <f>REPORTYEAR+14</f>
        <v>2038</v>
      </c>
      <c r="C23" s="181">
        <v>11106952.890718527</v>
      </c>
      <c r="D23" s="181"/>
      <c r="E23" s="181">
        <v>22649588.555543173</v>
      </c>
      <c r="F23" s="181">
        <v>11287366.334270671</v>
      </c>
      <c r="G23" s="181">
        <v>497844.93379266479</v>
      </c>
      <c r="H23" s="181">
        <v>753114.264346638</v>
      </c>
      <c r="I23" s="181">
        <v>7441658.4367814139</v>
      </c>
      <c r="J23" s="181">
        <v>3665294.4539371142</v>
      </c>
      <c r="K23" s="186">
        <f>$E$23+$G$23-$F$23-$H$23-$C$23-$D$23</f>
        <v>1.862645149230957E-9</v>
      </c>
      <c r="L23" s="82"/>
      <c r="M23" s="86"/>
      <c r="N23" s="85"/>
      <c r="O23" s="82"/>
      <c r="P23" s="82"/>
      <c r="Q23" s="82"/>
    </row>
    <row r="24" spans="1:17" ht="26.4" x14ac:dyDescent="0.25">
      <c r="A24" s="135" t="s">
        <v>144</v>
      </c>
      <c r="B24" s="72">
        <f>REPORTYEAR+15</f>
        <v>2039</v>
      </c>
      <c r="C24" s="181">
        <v>11217452.19407456</v>
      </c>
      <c r="D24" s="181"/>
      <c r="E24" s="181">
        <v>22899458.066653557</v>
      </c>
      <c r="F24" s="181">
        <v>11419799.368937362</v>
      </c>
      <c r="G24" s="181">
        <v>498400.23882898357</v>
      </c>
      <c r="H24" s="181">
        <v>760606.7424706188</v>
      </c>
      <c r="I24" s="181">
        <v>7515692.9700299557</v>
      </c>
      <c r="J24" s="181">
        <v>3701759.2240446052</v>
      </c>
      <c r="K24" s="186">
        <f>$E$24+$G$24-$F$24-$H$24-$C$24-$D$24</f>
        <v>0</v>
      </c>
      <c r="L24" s="82"/>
      <c r="M24" s="86"/>
      <c r="N24" s="85"/>
      <c r="O24" s="82"/>
      <c r="P24" s="82"/>
      <c r="Q24" s="82"/>
    </row>
    <row r="25" spans="1:17" x14ac:dyDescent="0.25">
      <c r="L25" s="82"/>
    </row>
    <row r="26" spans="1:17" x14ac:dyDescent="0.25">
      <c r="B26" s="12" t="s">
        <v>59</v>
      </c>
      <c r="C26" s="84"/>
      <c r="D26" s="84"/>
      <c r="E26" s="84"/>
      <c r="F26" s="84"/>
      <c r="G26" s="84"/>
      <c r="H26" s="84"/>
      <c r="I26" s="84"/>
      <c r="J26" s="90"/>
    </row>
    <row r="27" spans="1:17" x14ac:dyDescent="0.25">
      <c r="B27" s="264"/>
      <c r="C27" s="265"/>
      <c r="D27" s="265"/>
      <c r="E27" s="265"/>
      <c r="F27" s="265"/>
      <c r="G27" s="266"/>
      <c r="H27" s="266"/>
      <c r="I27" s="266"/>
      <c r="J27" s="267"/>
    </row>
    <row r="28" spans="1:17" x14ac:dyDescent="0.25">
      <c r="B28" s="268"/>
      <c r="C28" s="269"/>
      <c r="D28" s="269"/>
      <c r="E28" s="269"/>
      <c r="F28" s="269"/>
      <c r="G28" s="269"/>
      <c r="H28" s="269"/>
      <c r="I28" s="269"/>
      <c r="J28" s="270"/>
    </row>
    <row r="29" spans="1:17" x14ac:dyDescent="0.25">
      <c r="B29" s="268"/>
      <c r="C29" s="269"/>
      <c r="D29" s="269"/>
      <c r="E29" s="269"/>
      <c r="F29" s="269"/>
      <c r="G29" s="269"/>
      <c r="H29" s="269"/>
      <c r="I29" s="269"/>
      <c r="J29" s="270"/>
    </row>
    <row r="30" spans="1:17" x14ac:dyDescent="0.25">
      <c r="B30" s="268"/>
      <c r="C30" s="269"/>
      <c r="D30" s="269"/>
      <c r="E30" s="269"/>
      <c r="F30" s="269"/>
      <c r="G30" s="269"/>
      <c r="H30" s="269"/>
      <c r="I30" s="269"/>
      <c r="J30" s="270"/>
    </row>
    <row r="31" spans="1:17" x14ac:dyDescent="0.25">
      <c r="B31" s="268"/>
      <c r="C31" s="269"/>
      <c r="D31" s="269"/>
      <c r="E31" s="269"/>
      <c r="F31" s="269"/>
      <c r="G31" s="269"/>
      <c r="H31" s="269"/>
      <c r="I31" s="269"/>
      <c r="J31" s="270"/>
    </row>
    <row r="32" spans="1:17" x14ac:dyDescent="0.25">
      <c r="B32" s="271"/>
      <c r="C32" s="272"/>
      <c r="D32" s="272"/>
      <c r="E32" s="272"/>
      <c r="F32" s="272"/>
      <c r="G32" s="272"/>
      <c r="H32" s="272"/>
      <c r="I32" s="272"/>
      <c r="J32" s="273"/>
    </row>
    <row r="34" spans="8:8" x14ac:dyDescent="0.25">
      <c r="H34" s="109"/>
    </row>
  </sheetData>
  <mergeCells count="2">
    <mergeCell ref="B27:J32"/>
    <mergeCell ref="C6:K6"/>
  </mergeCells>
  <phoneticPr fontId="0" type="noConversion"/>
  <pageMargins left="0.55000000000000004" right="0.55000000000000004" top="0.55000000000000004" bottom="0.3" header="0.3" footer="0.3"/>
  <pageSetup scale="74"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W35"/>
  <sheetViews>
    <sheetView zoomScale="90" zoomScaleNormal="90" workbookViewId="0">
      <selection activeCell="M28" sqref="M28"/>
    </sheetView>
  </sheetViews>
  <sheetFormatPr defaultRowHeight="13.2" x14ac:dyDescent="0.25"/>
  <cols>
    <col min="1" max="1" width="11.6640625" customWidth="1"/>
    <col min="2" max="2" width="6.6640625" customWidth="1"/>
    <col min="3" max="14" width="13.6640625" customWidth="1"/>
  </cols>
  <sheetData>
    <row r="1" spans="1:14" ht="17.399999999999999" x14ac:dyDescent="0.3">
      <c r="A1" s="35" t="s">
        <v>71</v>
      </c>
      <c r="N1" s="173" t="s">
        <v>25</v>
      </c>
    </row>
    <row r="2" spans="1:14" ht="18" customHeight="1" x14ac:dyDescent="0.3">
      <c r="A2" s="35" t="str">
        <f>"CY "&amp;REPORTYEAR&amp;""</f>
        <v>CY 2024</v>
      </c>
    </row>
    <row r="3" spans="1:14" x14ac:dyDescent="0.25">
      <c r="A3" s="152" t="s">
        <v>145</v>
      </c>
      <c r="B3" s="112"/>
      <c r="C3" s="112"/>
      <c r="D3" s="112"/>
      <c r="E3" s="112"/>
      <c r="F3" s="112"/>
      <c r="G3" s="112"/>
      <c r="H3" s="112"/>
    </row>
    <row r="5" spans="1:14" ht="39.6" x14ac:dyDescent="0.25">
      <c r="C5" s="221" t="s">
        <v>75</v>
      </c>
      <c r="D5" s="125" t="s">
        <v>76</v>
      </c>
      <c r="E5" s="221" t="s">
        <v>77</v>
      </c>
      <c r="F5" s="221" t="s">
        <v>146</v>
      </c>
      <c r="G5" s="221" t="s">
        <v>79</v>
      </c>
      <c r="H5" s="125" t="s">
        <v>106</v>
      </c>
      <c r="I5" s="221" t="s">
        <v>81</v>
      </c>
      <c r="J5" s="125" t="s">
        <v>82</v>
      </c>
      <c r="K5" s="125" t="s">
        <v>147</v>
      </c>
    </row>
    <row r="6" spans="1:14" ht="25.5" customHeight="1" x14ac:dyDescent="0.25">
      <c r="A6" s="135" t="s">
        <v>148</v>
      </c>
      <c r="B6" s="73">
        <f>REPORTYEAR</f>
        <v>2024</v>
      </c>
      <c r="C6" s="187">
        <v>76.33</v>
      </c>
      <c r="D6" s="187">
        <v>640.5</v>
      </c>
      <c r="E6" s="187">
        <v>202.56</v>
      </c>
      <c r="F6" s="187">
        <v>0</v>
      </c>
      <c r="G6" s="187">
        <v>319.12</v>
      </c>
      <c r="H6" s="187">
        <v>3.23</v>
      </c>
      <c r="I6" s="187">
        <v>98.4</v>
      </c>
      <c r="J6" s="241">
        <v>1340.14</v>
      </c>
      <c r="K6" s="188">
        <f>SUM($C$6:$I$6)</f>
        <v>1340.1400000000003</v>
      </c>
    </row>
    <row r="9" spans="1:14" x14ac:dyDescent="0.25">
      <c r="A9" s="152" t="s">
        <v>149</v>
      </c>
      <c r="B9" s="112"/>
      <c r="C9" s="112"/>
      <c r="D9" s="112"/>
      <c r="E9" s="112"/>
      <c r="F9" s="112"/>
    </row>
    <row r="11" spans="1:14" ht="15" customHeight="1" x14ac:dyDescent="0.25">
      <c r="C11" s="221" t="s">
        <v>150</v>
      </c>
      <c r="D11" s="125" t="s">
        <v>151</v>
      </c>
      <c r="E11" s="221" t="s">
        <v>152</v>
      </c>
      <c r="F11" s="221" t="s">
        <v>153</v>
      </c>
      <c r="G11" s="221" t="s">
        <v>154</v>
      </c>
      <c r="H11" s="125" t="s">
        <v>155</v>
      </c>
      <c r="I11" s="221" t="s">
        <v>156</v>
      </c>
      <c r="J11" s="125" t="s">
        <v>157</v>
      </c>
      <c r="K11" s="221" t="s">
        <v>158</v>
      </c>
      <c r="L11" s="125" t="s">
        <v>159</v>
      </c>
      <c r="M11" s="221" t="s">
        <v>160</v>
      </c>
      <c r="N11" s="125" t="s">
        <v>161</v>
      </c>
    </row>
    <row r="12" spans="1:14" ht="25.5" customHeight="1" x14ac:dyDescent="0.25">
      <c r="A12" s="68" t="s">
        <v>162</v>
      </c>
      <c r="B12" s="73">
        <f>REPORTYEAR</f>
        <v>2024</v>
      </c>
      <c r="C12" s="240">
        <v>1278.81</v>
      </c>
      <c r="D12" s="240">
        <v>1113.82</v>
      </c>
      <c r="E12" s="240">
        <v>997.32</v>
      </c>
      <c r="F12" s="240">
        <v>890.58</v>
      </c>
      <c r="G12" s="240">
        <v>857.27</v>
      </c>
      <c r="H12" s="240">
        <v>1121.92</v>
      </c>
      <c r="I12" s="240">
        <v>1340.14</v>
      </c>
      <c r="J12" s="240">
        <v>1330.52</v>
      </c>
      <c r="K12" s="240">
        <v>1173.01</v>
      </c>
      <c r="L12" s="240">
        <v>899.04</v>
      </c>
      <c r="M12" s="240">
        <v>1138.8499999999999</v>
      </c>
      <c r="N12" s="240">
        <v>1302.6400000000001</v>
      </c>
    </row>
    <row r="14" spans="1:14" x14ac:dyDescent="0.25">
      <c r="B14" s="12" t="s">
        <v>59</v>
      </c>
      <c r="C14" s="20"/>
      <c r="D14" s="20"/>
      <c r="E14" s="20"/>
      <c r="F14" s="20"/>
      <c r="G14" s="20"/>
      <c r="H14" s="20"/>
      <c r="I14" s="20"/>
      <c r="J14" s="91"/>
    </row>
    <row r="15" spans="1:14" x14ac:dyDescent="0.25">
      <c r="B15" s="275"/>
      <c r="C15" s="276"/>
      <c r="D15" s="276"/>
      <c r="E15" s="276"/>
      <c r="F15" s="276"/>
      <c r="G15" s="266"/>
      <c r="H15" s="266"/>
      <c r="I15" s="266"/>
      <c r="J15" s="267"/>
    </row>
    <row r="16" spans="1:14" x14ac:dyDescent="0.25">
      <c r="B16" s="277"/>
      <c r="C16" s="278"/>
      <c r="D16" s="278"/>
      <c r="E16" s="278"/>
      <c r="F16" s="278"/>
      <c r="G16" s="269"/>
      <c r="H16" s="269"/>
      <c r="I16" s="269"/>
      <c r="J16" s="270"/>
    </row>
    <row r="17" spans="1:23" x14ac:dyDescent="0.25">
      <c r="B17" s="277"/>
      <c r="C17" s="278"/>
      <c r="D17" s="278"/>
      <c r="E17" s="278"/>
      <c r="F17" s="278"/>
      <c r="G17" s="269"/>
      <c r="H17" s="269"/>
      <c r="I17" s="269"/>
      <c r="J17" s="270"/>
    </row>
    <row r="18" spans="1:23" x14ac:dyDescent="0.25">
      <c r="B18" s="277"/>
      <c r="C18" s="278"/>
      <c r="D18" s="278"/>
      <c r="E18" s="278"/>
      <c r="F18" s="278"/>
      <c r="G18" s="269"/>
      <c r="H18" s="269"/>
      <c r="I18" s="269"/>
      <c r="J18" s="270"/>
    </row>
    <row r="19" spans="1:23" x14ac:dyDescent="0.25">
      <c r="B19" s="277"/>
      <c r="C19" s="278"/>
      <c r="D19" s="278"/>
      <c r="E19" s="278"/>
      <c r="F19" s="278"/>
      <c r="G19" s="269"/>
      <c r="H19" s="269"/>
      <c r="I19" s="269"/>
      <c r="J19" s="270"/>
    </row>
    <row r="20" spans="1:23" x14ac:dyDescent="0.25">
      <c r="B20" s="279"/>
      <c r="C20" s="280"/>
      <c r="D20" s="280"/>
      <c r="E20" s="280"/>
      <c r="F20" s="280"/>
      <c r="G20" s="272"/>
      <c r="H20" s="272"/>
      <c r="I20" s="272"/>
      <c r="J20" s="273"/>
    </row>
    <row r="23" spans="1:23" x14ac:dyDescent="0.25">
      <c r="A23" s="93"/>
      <c r="W23" s="239"/>
    </row>
    <row r="24" spans="1:23" x14ac:dyDescent="0.25">
      <c r="D24" s="239"/>
      <c r="F24" s="239"/>
      <c r="G24" s="239"/>
      <c r="K24" s="239"/>
      <c r="L24" s="239"/>
      <c r="M24" s="239"/>
      <c r="N24" s="239"/>
      <c r="P24" s="239"/>
      <c r="Q24" s="239"/>
    </row>
    <row r="25" spans="1:23" x14ac:dyDescent="0.25">
      <c r="D25" s="239"/>
    </row>
    <row r="29" spans="1:23" x14ac:dyDescent="0.25">
      <c r="D29" s="239"/>
    </row>
    <row r="30" spans="1:23" x14ac:dyDescent="0.25">
      <c r="D30" s="239"/>
    </row>
    <row r="31" spans="1:23" x14ac:dyDescent="0.25">
      <c r="D31" s="239"/>
    </row>
    <row r="32" spans="1:23" x14ac:dyDescent="0.25">
      <c r="D32" s="239"/>
    </row>
    <row r="34" spans="4:4" x14ac:dyDescent="0.25">
      <c r="D34" s="239"/>
    </row>
    <row r="35" spans="4:4" x14ac:dyDescent="0.25">
      <c r="D35" s="239"/>
    </row>
  </sheetData>
  <mergeCells count="1">
    <mergeCell ref="B15:J20"/>
  </mergeCells>
  <phoneticPr fontId="0" type="noConversion"/>
  <pageMargins left="0.55000000000000004" right="0.55000000000000004" top="0.55000000000000004" bottom="0.3" header="0.3" footer="0.3"/>
  <pageSetup scale="70"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BA45"/>
  <sheetViews>
    <sheetView zoomScale="90" zoomScaleNormal="90" workbookViewId="0">
      <pane xSplit="3" ySplit="5" topLeftCell="D12" activePane="bottomRight" state="frozen"/>
      <selection pane="topRight"/>
      <selection pane="bottomLeft"/>
      <selection pane="bottomRight" activeCell="B40" sqref="B40:J45"/>
    </sheetView>
  </sheetViews>
  <sheetFormatPr defaultRowHeight="13.2" x14ac:dyDescent="0.25"/>
  <cols>
    <col min="1" max="1" width="12.6640625" customWidth="1"/>
    <col min="2" max="2" width="6.6640625" customWidth="1"/>
    <col min="3" max="3" width="11.6640625" customWidth="1"/>
    <col min="4" max="53" width="13.6640625" customWidth="1"/>
  </cols>
  <sheetData>
    <row r="1" spans="1:53" ht="17.399999999999999" x14ac:dyDescent="0.3">
      <c r="A1" s="35" t="s">
        <v>71</v>
      </c>
      <c r="M1" s="173" t="s">
        <v>25</v>
      </c>
      <c r="BA1" s="173" t="s">
        <v>25</v>
      </c>
    </row>
    <row r="2" spans="1:53" ht="18" customHeight="1" x14ac:dyDescent="0.3">
      <c r="A2" s="35" t="str">
        <f>"CY "&amp;REPORTYEAR&amp;""</f>
        <v>CY 2024</v>
      </c>
    </row>
    <row r="3" spans="1:53" x14ac:dyDescent="0.25">
      <c r="A3" s="152" t="s">
        <v>163</v>
      </c>
      <c r="B3" s="112"/>
      <c r="C3" s="112"/>
      <c r="D3" s="112"/>
      <c r="E3" s="105" t="s">
        <v>164</v>
      </c>
      <c r="F3" s="118"/>
    </row>
    <row r="4" spans="1:53" x14ac:dyDescent="0.25">
      <c r="D4" s="129" t="s">
        <v>165</v>
      </c>
    </row>
    <row r="5" spans="1:53" ht="35.1" customHeight="1" x14ac:dyDescent="0.25">
      <c r="A5" s="284" t="s">
        <v>166</v>
      </c>
      <c r="B5" s="284"/>
      <c r="C5" s="285"/>
      <c r="D5" s="249"/>
      <c r="E5" s="249"/>
      <c r="F5" s="249"/>
      <c r="G5" s="249"/>
      <c r="H5" s="249"/>
      <c r="I5" s="249"/>
      <c r="J5" s="249"/>
      <c r="K5" s="249"/>
      <c r="L5" s="249"/>
      <c r="M5" s="249"/>
      <c r="N5" s="249"/>
      <c r="O5" s="249"/>
      <c r="P5" s="249"/>
      <c r="Q5" s="249"/>
      <c r="R5" s="249"/>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row>
    <row r="6" spans="1:53" ht="12.9" customHeight="1" x14ac:dyDescent="0.25">
      <c r="A6" s="286" t="s">
        <v>84</v>
      </c>
      <c r="B6" s="262">
        <f>REPORTYEAR</f>
        <v>2024</v>
      </c>
      <c r="C6" s="138" t="s">
        <v>167</v>
      </c>
      <c r="D6" s="250"/>
      <c r="E6" s="250"/>
      <c r="F6" s="246"/>
      <c r="G6" s="250"/>
      <c r="H6" s="250"/>
      <c r="I6" s="246"/>
      <c r="J6" s="250"/>
      <c r="K6" s="250"/>
      <c r="L6" s="250"/>
      <c r="M6" s="250"/>
      <c r="N6" s="250"/>
      <c r="O6" s="250"/>
      <c r="P6" s="250"/>
      <c r="Q6" s="250"/>
      <c r="R6" s="250"/>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row>
    <row r="7" spans="1:53" x14ac:dyDescent="0.25">
      <c r="A7" s="287"/>
      <c r="B7" s="283"/>
      <c r="C7" s="137" t="s">
        <v>168</v>
      </c>
      <c r="D7" s="251"/>
      <c r="E7" s="251"/>
      <c r="F7" s="252"/>
      <c r="G7" s="251"/>
      <c r="H7" s="251"/>
      <c r="I7" s="252"/>
      <c r="J7" s="251"/>
      <c r="K7" s="251"/>
      <c r="L7" s="251"/>
      <c r="M7" s="251"/>
      <c r="N7" s="251"/>
      <c r="O7" s="251"/>
      <c r="P7" s="251"/>
      <c r="Q7" s="251"/>
      <c r="R7" s="251"/>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row>
    <row r="8" spans="1:53" ht="12.9" customHeight="1" x14ac:dyDescent="0.25">
      <c r="A8" s="286" t="s">
        <v>87</v>
      </c>
      <c r="B8" s="262">
        <f>REPORTYEAR+1</f>
        <v>2025</v>
      </c>
      <c r="C8" s="138" t="s">
        <v>167</v>
      </c>
      <c r="D8" s="250"/>
      <c r="E8" s="250"/>
      <c r="F8" s="246"/>
      <c r="G8" s="250"/>
      <c r="H8" s="250"/>
      <c r="I8" s="246"/>
      <c r="J8" s="250"/>
      <c r="K8" s="250"/>
      <c r="L8" s="250"/>
      <c r="M8" s="250"/>
      <c r="N8" s="250"/>
      <c r="O8" s="250"/>
      <c r="P8" s="250"/>
      <c r="Q8" s="250"/>
      <c r="R8" s="250"/>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row>
    <row r="9" spans="1:53" x14ac:dyDescent="0.25">
      <c r="A9" s="287"/>
      <c r="B9" s="283"/>
      <c r="C9" s="137" t="s">
        <v>168</v>
      </c>
      <c r="D9" s="251"/>
      <c r="E9" s="251"/>
      <c r="F9" s="252"/>
      <c r="G9" s="251"/>
      <c r="H9" s="251"/>
      <c r="I9" s="252"/>
      <c r="J9" s="251"/>
      <c r="K9" s="251"/>
      <c r="L9" s="251"/>
      <c r="M9" s="251"/>
      <c r="N9" s="251"/>
      <c r="O9" s="251"/>
      <c r="P9" s="251"/>
      <c r="Q9" s="251"/>
      <c r="R9" s="251"/>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row>
    <row r="10" spans="1:53" ht="12.9" customHeight="1" x14ac:dyDescent="0.25">
      <c r="A10" s="281" t="s">
        <v>88</v>
      </c>
      <c r="B10" s="262">
        <f>REPORTYEAR+2</f>
        <v>2026</v>
      </c>
      <c r="C10" s="138" t="s">
        <v>167</v>
      </c>
      <c r="D10" s="250"/>
      <c r="E10" s="250"/>
      <c r="F10" s="246"/>
      <c r="G10" s="250"/>
      <c r="H10" s="250"/>
      <c r="I10" s="246"/>
      <c r="J10" s="250"/>
      <c r="K10" s="250"/>
      <c r="L10" s="250"/>
      <c r="M10" s="250"/>
      <c r="N10" s="250"/>
      <c r="O10" s="250"/>
      <c r="P10" s="250"/>
      <c r="Q10" s="250"/>
      <c r="R10" s="250"/>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row>
    <row r="11" spans="1:53" x14ac:dyDescent="0.25">
      <c r="A11" s="282"/>
      <c r="B11" s="283"/>
      <c r="C11" s="137" t="s">
        <v>168</v>
      </c>
      <c r="D11" s="251"/>
      <c r="E11" s="251"/>
      <c r="F11" s="252"/>
      <c r="G11" s="251"/>
      <c r="H11" s="251"/>
      <c r="I11" s="252"/>
      <c r="J11" s="251"/>
      <c r="K11" s="251"/>
      <c r="L11" s="251"/>
      <c r="M11" s="251"/>
      <c r="N11" s="251"/>
      <c r="O11" s="251"/>
      <c r="P11" s="251"/>
      <c r="Q11" s="251"/>
      <c r="R11" s="251"/>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row>
    <row r="12" spans="1:53" ht="12.9" customHeight="1" x14ac:dyDescent="0.25">
      <c r="A12" s="281" t="s">
        <v>89</v>
      </c>
      <c r="B12" s="262">
        <f>REPORTYEAR+3</f>
        <v>2027</v>
      </c>
      <c r="C12" s="138" t="s">
        <v>167</v>
      </c>
      <c r="D12" s="250"/>
      <c r="E12" s="250"/>
      <c r="F12" s="246"/>
      <c r="G12" s="250"/>
      <c r="H12" s="250"/>
      <c r="I12" s="246"/>
      <c r="J12" s="250"/>
      <c r="K12" s="250"/>
      <c r="L12" s="250"/>
      <c r="M12" s="250"/>
      <c r="N12" s="250"/>
      <c r="O12" s="250"/>
      <c r="P12" s="250"/>
      <c r="Q12" s="250"/>
      <c r="R12" s="250"/>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row>
    <row r="13" spans="1:53" x14ac:dyDescent="0.25">
      <c r="A13" s="282"/>
      <c r="B13" s="283"/>
      <c r="C13" s="137" t="s">
        <v>168</v>
      </c>
      <c r="D13" s="251"/>
      <c r="E13" s="251"/>
      <c r="F13" s="252"/>
      <c r="G13" s="251"/>
      <c r="H13" s="251"/>
      <c r="I13" s="252"/>
      <c r="J13" s="251"/>
      <c r="K13" s="251"/>
      <c r="L13" s="251"/>
      <c r="M13" s="251"/>
      <c r="N13" s="251"/>
      <c r="O13" s="251"/>
      <c r="P13" s="251"/>
      <c r="Q13" s="251"/>
      <c r="R13" s="251"/>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row>
    <row r="14" spans="1:53" ht="12.9" customHeight="1" x14ac:dyDescent="0.25">
      <c r="A14" s="281" t="s">
        <v>90</v>
      </c>
      <c r="B14" s="262">
        <f>REPORTYEAR+4</f>
        <v>2028</v>
      </c>
      <c r="C14" s="138" t="s">
        <v>167</v>
      </c>
      <c r="D14" s="250"/>
      <c r="E14" s="250"/>
      <c r="F14" s="246"/>
      <c r="G14" s="250"/>
      <c r="H14" s="250"/>
      <c r="I14" s="246"/>
      <c r="J14" s="250"/>
      <c r="K14" s="250"/>
      <c r="L14" s="250"/>
      <c r="M14" s="250"/>
      <c r="N14" s="250"/>
      <c r="O14" s="250"/>
      <c r="P14" s="250"/>
      <c r="Q14" s="250"/>
      <c r="R14" s="250"/>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79"/>
    </row>
    <row r="15" spans="1:53" x14ac:dyDescent="0.25">
      <c r="A15" s="282"/>
      <c r="B15" s="283"/>
      <c r="C15" s="137" t="s">
        <v>168</v>
      </c>
      <c r="D15" s="251"/>
      <c r="E15" s="251"/>
      <c r="F15" s="252"/>
      <c r="G15" s="251"/>
      <c r="H15" s="251"/>
      <c r="I15" s="252"/>
      <c r="J15" s="251"/>
      <c r="K15" s="251"/>
      <c r="L15" s="251"/>
      <c r="M15" s="251"/>
      <c r="N15" s="251"/>
      <c r="O15" s="250"/>
      <c r="P15" s="250"/>
      <c r="Q15" s="250"/>
      <c r="R15" s="250"/>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row>
    <row r="16" spans="1:53" ht="12.9" customHeight="1" x14ac:dyDescent="0.25">
      <c r="A16" s="281" t="s">
        <v>91</v>
      </c>
      <c r="B16" s="262">
        <f>REPORTYEAR+5</f>
        <v>2029</v>
      </c>
      <c r="C16" s="138" t="s">
        <v>167</v>
      </c>
      <c r="D16" s="250"/>
      <c r="E16" s="250"/>
      <c r="F16" s="246"/>
      <c r="G16" s="250"/>
      <c r="H16" s="250"/>
      <c r="I16" s="246"/>
      <c r="J16" s="250"/>
      <c r="K16" s="250"/>
      <c r="L16" s="250"/>
      <c r="M16" s="250"/>
      <c r="N16" s="250"/>
      <c r="O16" s="250"/>
      <c r="P16" s="250"/>
      <c r="Q16" s="250"/>
      <c r="R16" s="250"/>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79"/>
      <c r="AZ16" s="179"/>
      <c r="BA16" s="179"/>
    </row>
    <row r="17" spans="1:53" x14ac:dyDescent="0.25">
      <c r="A17" s="282"/>
      <c r="B17" s="283"/>
      <c r="C17" s="137" t="s">
        <v>168</v>
      </c>
      <c r="D17" s="251"/>
      <c r="E17" s="251"/>
      <c r="F17" s="252"/>
      <c r="G17" s="251"/>
      <c r="H17" s="251"/>
      <c r="I17" s="252"/>
      <c r="J17" s="251"/>
      <c r="K17" s="251"/>
      <c r="L17" s="251"/>
      <c r="M17" s="251"/>
      <c r="N17" s="251"/>
      <c r="O17" s="250"/>
      <c r="P17" s="250"/>
      <c r="Q17" s="250"/>
      <c r="R17" s="250"/>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row>
    <row r="18" spans="1:53" ht="12.9" customHeight="1" x14ac:dyDescent="0.25">
      <c r="A18" s="281" t="s">
        <v>92</v>
      </c>
      <c r="B18" s="262">
        <f>REPORTYEAR+6</f>
        <v>2030</v>
      </c>
      <c r="C18" s="138" t="s">
        <v>167</v>
      </c>
      <c r="D18" s="250"/>
      <c r="E18" s="250"/>
      <c r="F18" s="246"/>
      <c r="G18" s="250"/>
      <c r="H18" s="250"/>
      <c r="I18" s="246"/>
      <c r="J18" s="250"/>
      <c r="K18" s="250"/>
      <c r="L18" s="250"/>
      <c r="M18" s="250"/>
      <c r="N18" s="250"/>
      <c r="O18" s="250"/>
      <c r="P18" s="250"/>
      <c r="Q18" s="250"/>
      <c r="R18" s="250"/>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row>
    <row r="19" spans="1:53" x14ac:dyDescent="0.25">
      <c r="A19" s="282"/>
      <c r="B19" s="283"/>
      <c r="C19" s="137" t="s">
        <v>168</v>
      </c>
      <c r="D19" s="251"/>
      <c r="E19" s="251"/>
      <c r="F19" s="252"/>
      <c r="G19" s="251"/>
      <c r="H19" s="251"/>
      <c r="I19" s="252"/>
      <c r="J19" s="251"/>
      <c r="K19" s="251"/>
      <c r="L19" s="251"/>
      <c r="M19" s="251"/>
      <c r="N19" s="251"/>
      <c r="O19" s="250"/>
      <c r="P19" s="250"/>
      <c r="Q19" s="250"/>
      <c r="R19" s="250"/>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row>
    <row r="20" spans="1:53" ht="12.9" customHeight="1" x14ac:dyDescent="0.25">
      <c r="A20" s="281" t="s">
        <v>93</v>
      </c>
      <c r="B20" s="262">
        <f>REPORTYEAR+7</f>
        <v>2031</v>
      </c>
      <c r="C20" s="138" t="s">
        <v>167</v>
      </c>
      <c r="D20" s="250"/>
      <c r="E20" s="250"/>
      <c r="F20" s="246"/>
      <c r="G20" s="250"/>
      <c r="H20" s="250"/>
      <c r="I20" s="246"/>
      <c r="J20" s="250"/>
      <c r="K20" s="250"/>
      <c r="L20" s="250"/>
      <c r="M20" s="250"/>
      <c r="N20" s="250"/>
      <c r="O20" s="250"/>
      <c r="P20" s="250"/>
      <c r="Q20" s="250"/>
      <c r="R20" s="250"/>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79"/>
      <c r="AW20" s="179"/>
      <c r="AX20" s="179"/>
      <c r="AY20" s="179"/>
      <c r="AZ20" s="179"/>
      <c r="BA20" s="179"/>
    </row>
    <row r="21" spans="1:53" x14ac:dyDescent="0.25">
      <c r="A21" s="282"/>
      <c r="B21" s="283"/>
      <c r="C21" s="137" t="s">
        <v>168</v>
      </c>
      <c r="D21" s="251"/>
      <c r="E21" s="251"/>
      <c r="F21" s="252"/>
      <c r="G21" s="251"/>
      <c r="H21" s="251"/>
      <c r="I21" s="252"/>
      <c r="J21" s="251"/>
      <c r="K21" s="251"/>
      <c r="L21" s="251"/>
      <c r="M21" s="251"/>
      <c r="N21" s="251"/>
      <c r="O21" s="250"/>
      <c r="P21" s="250"/>
      <c r="Q21" s="250"/>
      <c r="R21" s="250"/>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row>
    <row r="22" spans="1:53" ht="12.9" customHeight="1" x14ac:dyDescent="0.25">
      <c r="A22" s="281" t="s">
        <v>94</v>
      </c>
      <c r="B22" s="262">
        <f>REPORTYEAR+8</f>
        <v>2032</v>
      </c>
      <c r="C22" s="138" t="s">
        <v>167</v>
      </c>
      <c r="D22" s="250"/>
      <c r="E22" s="250"/>
      <c r="F22" s="246"/>
      <c r="G22" s="250"/>
      <c r="H22" s="250"/>
      <c r="I22" s="246"/>
      <c r="J22" s="250"/>
      <c r="K22" s="250"/>
      <c r="L22" s="250"/>
      <c r="M22" s="250"/>
      <c r="N22" s="250"/>
      <c r="O22" s="250"/>
      <c r="P22" s="250"/>
      <c r="Q22" s="250"/>
      <c r="R22" s="250"/>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row>
    <row r="23" spans="1:53" x14ac:dyDescent="0.25">
      <c r="A23" s="282"/>
      <c r="B23" s="283"/>
      <c r="C23" s="137" t="s">
        <v>168</v>
      </c>
      <c r="D23" s="251"/>
      <c r="E23" s="251"/>
      <c r="F23" s="252"/>
      <c r="G23" s="251"/>
      <c r="H23" s="251"/>
      <c r="I23" s="252"/>
      <c r="J23" s="251"/>
      <c r="K23" s="251"/>
      <c r="L23" s="251"/>
      <c r="M23" s="251"/>
      <c r="N23" s="251"/>
      <c r="O23" s="250"/>
      <c r="P23" s="250"/>
      <c r="Q23" s="250"/>
      <c r="R23" s="250"/>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row>
    <row r="24" spans="1:53" ht="12.9" customHeight="1" x14ac:dyDescent="0.25">
      <c r="A24" s="281" t="s">
        <v>95</v>
      </c>
      <c r="B24" s="262">
        <f>REPORTYEAR+9</f>
        <v>2033</v>
      </c>
      <c r="C24" s="138" t="s">
        <v>167</v>
      </c>
      <c r="D24" s="250"/>
      <c r="E24" s="250"/>
      <c r="F24" s="246"/>
      <c r="G24" s="250"/>
      <c r="H24" s="250"/>
      <c r="I24" s="246"/>
      <c r="J24" s="250"/>
      <c r="K24" s="250"/>
      <c r="L24" s="250"/>
      <c r="M24" s="250"/>
      <c r="N24" s="250"/>
      <c r="O24" s="250"/>
      <c r="P24" s="250"/>
      <c r="Q24" s="250"/>
      <c r="R24" s="250"/>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row>
    <row r="25" spans="1:53" x14ac:dyDescent="0.25">
      <c r="A25" s="282"/>
      <c r="B25" s="283"/>
      <c r="C25" s="137" t="s">
        <v>168</v>
      </c>
      <c r="D25" s="251"/>
      <c r="E25" s="251"/>
      <c r="F25" s="252"/>
      <c r="G25" s="251"/>
      <c r="H25" s="251"/>
      <c r="I25" s="252"/>
      <c r="J25" s="251"/>
      <c r="K25" s="251"/>
      <c r="L25" s="251"/>
      <c r="M25" s="251"/>
      <c r="N25" s="251"/>
      <c r="O25" s="250"/>
      <c r="P25" s="250"/>
      <c r="Q25" s="250"/>
      <c r="R25" s="250"/>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row>
    <row r="26" spans="1:53" ht="12.9" customHeight="1" x14ac:dyDescent="0.25">
      <c r="A26" s="281" t="s">
        <v>96</v>
      </c>
      <c r="B26" s="262">
        <f>REPORTYEAR+10</f>
        <v>2034</v>
      </c>
      <c r="C26" s="138" t="s">
        <v>167</v>
      </c>
      <c r="D26" s="250"/>
      <c r="E26" s="250"/>
      <c r="F26" s="246"/>
      <c r="G26" s="250"/>
      <c r="H26" s="250"/>
      <c r="I26" s="246"/>
      <c r="J26" s="250"/>
      <c r="K26" s="250"/>
      <c r="L26" s="250"/>
      <c r="M26" s="250"/>
      <c r="N26" s="250"/>
      <c r="O26" s="250"/>
      <c r="P26" s="250"/>
      <c r="Q26" s="250"/>
      <c r="R26" s="250"/>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row>
    <row r="27" spans="1:53" x14ac:dyDescent="0.25">
      <c r="A27" s="282"/>
      <c r="B27" s="283"/>
      <c r="C27" s="137" t="s">
        <v>168</v>
      </c>
      <c r="D27" s="251"/>
      <c r="E27" s="251"/>
      <c r="F27" s="252"/>
      <c r="G27" s="251"/>
      <c r="H27" s="251"/>
      <c r="I27" s="252"/>
      <c r="J27" s="251"/>
      <c r="K27" s="251"/>
      <c r="L27" s="251"/>
      <c r="M27" s="251"/>
      <c r="N27" s="251"/>
      <c r="O27" s="250"/>
      <c r="P27" s="250"/>
      <c r="Q27" s="250"/>
      <c r="R27" s="250"/>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row>
    <row r="28" spans="1:53" ht="12.9" customHeight="1" x14ac:dyDescent="0.25">
      <c r="A28" s="281" t="s">
        <v>97</v>
      </c>
      <c r="B28" s="262">
        <f>REPORTYEAR+11</f>
        <v>2035</v>
      </c>
      <c r="C28" s="138" t="s">
        <v>167</v>
      </c>
      <c r="D28" s="250"/>
      <c r="E28" s="250"/>
      <c r="F28" s="246"/>
      <c r="G28" s="250"/>
      <c r="H28" s="250"/>
      <c r="I28" s="246"/>
      <c r="J28" s="250"/>
      <c r="K28" s="250"/>
      <c r="L28" s="250"/>
      <c r="M28" s="250"/>
      <c r="N28" s="250"/>
      <c r="O28" s="250"/>
      <c r="P28" s="250"/>
      <c r="Q28" s="250"/>
      <c r="R28" s="250"/>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row>
    <row r="29" spans="1:53" x14ac:dyDescent="0.25">
      <c r="A29" s="282"/>
      <c r="B29" s="283"/>
      <c r="C29" s="137" t="s">
        <v>168</v>
      </c>
      <c r="D29" s="251"/>
      <c r="E29" s="251"/>
      <c r="F29" s="252"/>
      <c r="G29" s="251"/>
      <c r="H29" s="251"/>
      <c r="I29" s="252"/>
      <c r="J29" s="251"/>
      <c r="K29" s="251"/>
      <c r="L29" s="251"/>
      <c r="M29" s="251"/>
      <c r="N29" s="251"/>
      <c r="O29" s="250"/>
      <c r="P29" s="250"/>
      <c r="Q29" s="250"/>
      <c r="R29" s="250"/>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row>
    <row r="30" spans="1:53" ht="12.9" customHeight="1" x14ac:dyDescent="0.25">
      <c r="A30" s="281" t="s">
        <v>98</v>
      </c>
      <c r="B30" s="262">
        <f>REPORTYEAR+12</f>
        <v>2036</v>
      </c>
      <c r="C30" s="138" t="s">
        <v>167</v>
      </c>
      <c r="D30" s="250"/>
      <c r="E30" s="250"/>
      <c r="F30" s="246"/>
      <c r="G30" s="250"/>
      <c r="H30" s="250"/>
      <c r="I30" s="246"/>
      <c r="J30" s="250"/>
      <c r="K30" s="250"/>
      <c r="L30" s="250"/>
      <c r="M30" s="250"/>
      <c r="N30" s="250"/>
      <c r="O30" s="250"/>
      <c r="P30" s="250"/>
      <c r="Q30" s="250"/>
      <c r="R30" s="250"/>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row>
    <row r="31" spans="1:53" x14ac:dyDescent="0.25">
      <c r="A31" s="282"/>
      <c r="B31" s="283"/>
      <c r="C31" s="137" t="s">
        <v>168</v>
      </c>
      <c r="D31" s="251"/>
      <c r="E31" s="251"/>
      <c r="F31" s="252"/>
      <c r="G31" s="251"/>
      <c r="H31" s="251"/>
      <c r="I31" s="252"/>
      <c r="J31" s="251"/>
      <c r="K31" s="251"/>
      <c r="L31" s="251"/>
      <c r="M31" s="251"/>
      <c r="N31" s="251"/>
      <c r="O31" s="250"/>
      <c r="P31" s="250"/>
      <c r="Q31" s="250"/>
      <c r="R31" s="250"/>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row>
    <row r="32" spans="1:53" ht="12.9" customHeight="1" x14ac:dyDescent="0.25">
      <c r="A32" s="281" t="s">
        <v>99</v>
      </c>
      <c r="B32" s="262">
        <f>REPORTYEAR+13</f>
        <v>2037</v>
      </c>
      <c r="C32" s="138" t="s">
        <v>167</v>
      </c>
      <c r="D32" s="250"/>
      <c r="E32" s="250"/>
      <c r="F32" s="246"/>
      <c r="G32" s="250"/>
      <c r="H32" s="250"/>
      <c r="I32" s="246"/>
      <c r="J32" s="250"/>
      <c r="K32" s="250"/>
      <c r="L32" s="250"/>
      <c r="M32" s="250"/>
      <c r="N32" s="250"/>
      <c r="O32" s="250"/>
      <c r="P32" s="250"/>
      <c r="Q32" s="250"/>
      <c r="R32" s="250"/>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row>
    <row r="33" spans="1:53" x14ac:dyDescent="0.25">
      <c r="A33" s="282"/>
      <c r="B33" s="283"/>
      <c r="C33" s="137" t="s">
        <v>168</v>
      </c>
      <c r="D33" s="251"/>
      <c r="E33" s="251"/>
      <c r="F33" s="252"/>
      <c r="G33" s="251"/>
      <c r="H33" s="251"/>
      <c r="I33" s="252"/>
      <c r="J33" s="251"/>
      <c r="K33" s="251"/>
      <c r="L33" s="251"/>
      <c r="M33" s="251"/>
      <c r="N33" s="251"/>
      <c r="O33" s="250"/>
      <c r="P33" s="250"/>
      <c r="Q33" s="250"/>
      <c r="R33" s="250"/>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row>
    <row r="34" spans="1:53" ht="12.9" customHeight="1" x14ac:dyDescent="0.25">
      <c r="A34" s="281" t="s">
        <v>100</v>
      </c>
      <c r="B34" s="262">
        <f>REPORTYEAR+14</f>
        <v>2038</v>
      </c>
      <c r="C34" s="138" t="s">
        <v>167</v>
      </c>
      <c r="D34" s="250"/>
      <c r="E34" s="250"/>
      <c r="F34" s="246"/>
      <c r="G34" s="250"/>
      <c r="H34" s="250"/>
      <c r="I34" s="246"/>
      <c r="J34" s="250"/>
      <c r="K34" s="250"/>
      <c r="L34" s="250"/>
      <c r="M34" s="250"/>
      <c r="N34" s="250"/>
      <c r="O34" s="250"/>
      <c r="P34" s="250"/>
      <c r="Q34" s="250"/>
      <c r="R34" s="250"/>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row>
    <row r="35" spans="1:53" x14ac:dyDescent="0.25">
      <c r="A35" s="282"/>
      <c r="B35" s="283"/>
      <c r="C35" s="137" t="s">
        <v>168</v>
      </c>
      <c r="D35" s="251"/>
      <c r="E35" s="251"/>
      <c r="F35" s="252"/>
      <c r="G35" s="251"/>
      <c r="H35" s="251"/>
      <c r="I35" s="252"/>
      <c r="J35" s="251"/>
      <c r="K35" s="251"/>
      <c r="L35" s="251"/>
      <c r="M35" s="251"/>
      <c r="N35" s="251"/>
      <c r="O35" s="250"/>
      <c r="P35" s="250"/>
      <c r="Q35" s="250"/>
      <c r="R35" s="250"/>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row>
    <row r="36" spans="1:53" ht="12.9" customHeight="1" x14ac:dyDescent="0.25">
      <c r="A36" s="281" t="s">
        <v>101</v>
      </c>
      <c r="B36" s="262">
        <f>REPORTYEAR+15</f>
        <v>2039</v>
      </c>
      <c r="C36" s="138" t="s">
        <v>167</v>
      </c>
      <c r="D36" s="250"/>
      <c r="E36" s="250"/>
      <c r="F36" s="252"/>
      <c r="G36" s="250"/>
      <c r="H36" s="250"/>
      <c r="I36" s="246"/>
      <c r="J36" s="250"/>
      <c r="K36" s="250"/>
      <c r="L36" s="250"/>
      <c r="M36" s="250"/>
      <c r="N36" s="250"/>
      <c r="O36" s="250"/>
      <c r="P36" s="250"/>
      <c r="Q36" s="250"/>
      <c r="R36" s="250"/>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row>
    <row r="37" spans="1:53" x14ac:dyDescent="0.25">
      <c r="A37" s="282"/>
      <c r="B37" s="283"/>
      <c r="C37" s="137" t="s">
        <v>168</v>
      </c>
      <c r="D37" s="251"/>
      <c r="E37" s="251"/>
      <c r="F37" s="250"/>
      <c r="G37" s="251"/>
      <c r="H37" s="251"/>
      <c r="I37" s="252"/>
      <c r="J37" s="251"/>
      <c r="K37" s="251"/>
      <c r="L37" s="251"/>
      <c r="M37" s="251"/>
      <c r="N37" s="251"/>
      <c r="O37" s="250"/>
      <c r="P37" s="250"/>
      <c r="Q37" s="250"/>
      <c r="R37" s="250"/>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row>
    <row r="38" spans="1:53" ht="13.8" x14ac:dyDescent="0.25">
      <c r="R38" s="203" t="s">
        <v>169</v>
      </c>
    </row>
    <row r="39" spans="1:53" x14ac:dyDescent="0.25">
      <c r="B39" s="12" t="s">
        <v>59</v>
      </c>
      <c r="C39" s="20"/>
      <c r="D39" s="20"/>
      <c r="E39" s="20"/>
      <c r="F39" s="20"/>
      <c r="G39" s="20"/>
      <c r="H39" s="20"/>
      <c r="I39" s="20"/>
      <c r="J39" s="91"/>
    </row>
    <row r="40" spans="1:53" ht="12.75" customHeight="1" x14ac:dyDescent="0.25">
      <c r="B40" s="288" t="s">
        <v>468</v>
      </c>
      <c r="C40" s="289"/>
      <c r="D40" s="289"/>
      <c r="E40" s="289"/>
      <c r="F40" s="289"/>
      <c r="G40" s="289"/>
      <c r="H40" s="289"/>
      <c r="I40" s="289"/>
      <c r="J40" s="290"/>
    </row>
    <row r="41" spans="1:53" x14ac:dyDescent="0.25">
      <c r="B41" s="254"/>
      <c r="C41" s="255"/>
      <c r="D41" s="255"/>
      <c r="E41" s="255"/>
      <c r="F41" s="255"/>
      <c r="G41" s="255"/>
      <c r="H41" s="255"/>
      <c r="I41" s="255"/>
      <c r="J41" s="256"/>
    </row>
    <row r="42" spans="1:53" x14ac:dyDescent="0.25">
      <c r="B42" s="254"/>
      <c r="C42" s="255"/>
      <c r="D42" s="255"/>
      <c r="E42" s="255"/>
      <c r="F42" s="255"/>
      <c r="G42" s="255"/>
      <c r="H42" s="255"/>
      <c r="I42" s="255"/>
      <c r="J42" s="256"/>
    </row>
    <row r="43" spans="1:53" x14ac:dyDescent="0.25">
      <c r="B43" s="254"/>
      <c r="C43" s="255"/>
      <c r="D43" s="255"/>
      <c r="E43" s="255"/>
      <c r="F43" s="255"/>
      <c r="G43" s="255"/>
      <c r="H43" s="255"/>
      <c r="I43" s="255"/>
      <c r="J43" s="256"/>
    </row>
    <row r="44" spans="1:53" x14ac:dyDescent="0.25">
      <c r="B44" s="254"/>
      <c r="C44" s="255"/>
      <c r="D44" s="255"/>
      <c r="E44" s="255"/>
      <c r="F44" s="255"/>
      <c r="G44" s="255"/>
      <c r="H44" s="255"/>
      <c r="I44" s="255"/>
      <c r="J44" s="256"/>
    </row>
    <row r="45" spans="1:53" x14ac:dyDescent="0.25">
      <c r="B45" s="257"/>
      <c r="C45" s="258"/>
      <c r="D45" s="258"/>
      <c r="E45" s="258"/>
      <c r="F45" s="258"/>
      <c r="G45" s="258"/>
      <c r="H45" s="258"/>
      <c r="I45" s="258"/>
      <c r="J45" s="259"/>
    </row>
  </sheetData>
  <mergeCells count="34">
    <mergeCell ref="B40:J45"/>
    <mergeCell ref="B12:B13"/>
    <mergeCell ref="B14:B15"/>
    <mergeCell ref="B16:B17"/>
    <mergeCell ref="B18:B19"/>
    <mergeCell ref="B20:B21"/>
    <mergeCell ref="B22:B23"/>
    <mergeCell ref="B24:B25"/>
    <mergeCell ref="B26:B27"/>
    <mergeCell ref="B28:B29"/>
    <mergeCell ref="A28:A29"/>
    <mergeCell ref="A5:C5"/>
    <mergeCell ref="A6:A7"/>
    <mergeCell ref="A8:A9"/>
    <mergeCell ref="A10:A11"/>
    <mergeCell ref="B6:B7"/>
    <mergeCell ref="B8:B9"/>
    <mergeCell ref="B10:B11"/>
    <mergeCell ref="A20:A21"/>
    <mergeCell ref="A22:A23"/>
    <mergeCell ref="A24:A25"/>
    <mergeCell ref="A26:A27"/>
    <mergeCell ref="A12:A13"/>
    <mergeCell ref="A14:A15"/>
    <mergeCell ref="A16:A17"/>
    <mergeCell ref="A18:A19"/>
    <mergeCell ref="A30:A31"/>
    <mergeCell ref="A36:A37"/>
    <mergeCell ref="A32:A33"/>
    <mergeCell ref="B30:B31"/>
    <mergeCell ref="B32:B33"/>
    <mergeCell ref="B34:B35"/>
    <mergeCell ref="B36:B37"/>
    <mergeCell ref="A34:A35"/>
  </mergeCells>
  <phoneticPr fontId="0" type="noConversion"/>
  <pageMargins left="0.55000000000000004" right="0.55000000000000004" top="0.55000000000000004" bottom="0.3" header="0.3" footer="0.3"/>
  <pageSetup scale="86" fitToWidth="7"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BA45"/>
  <sheetViews>
    <sheetView zoomScale="90" zoomScaleNormal="90" workbookViewId="0">
      <pane xSplit="3" ySplit="5" topLeftCell="D6" activePane="bottomRight" state="frozen"/>
      <selection pane="topRight"/>
      <selection pane="bottomLeft"/>
      <selection pane="bottomRight" activeCell="B40" sqref="B40:I45"/>
    </sheetView>
  </sheetViews>
  <sheetFormatPr defaultRowHeight="13.2" x14ac:dyDescent="0.25"/>
  <cols>
    <col min="1" max="1" width="12.6640625" customWidth="1"/>
    <col min="2" max="2" width="6.6640625" customWidth="1"/>
    <col min="3" max="3" width="11.6640625" customWidth="1"/>
    <col min="4" max="53" width="13.6640625" customWidth="1"/>
  </cols>
  <sheetData>
    <row r="1" spans="1:53" ht="17.399999999999999" x14ac:dyDescent="0.3">
      <c r="A1" s="35" t="s">
        <v>71</v>
      </c>
      <c r="M1" s="173" t="s">
        <v>25</v>
      </c>
      <c r="BA1" s="173" t="s">
        <v>25</v>
      </c>
    </row>
    <row r="2" spans="1:53" ht="18" customHeight="1" x14ac:dyDescent="0.3">
      <c r="A2" s="35" t="str">
        <f>"CY "&amp;REPORTYEAR&amp;""</f>
        <v>CY 2024</v>
      </c>
    </row>
    <row r="3" spans="1:53" x14ac:dyDescent="0.25">
      <c r="A3" s="152" t="s">
        <v>170</v>
      </c>
      <c r="B3" s="112"/>
      <c r="C3" s="112"/>
      <c r="D3" s="112"/>
      <c r="E3" s="105" t="s">
        <v>164</v>
      </c>
      <c r="F3" s="118"/>
    </row>
    <row r="4" spans="1:53" ht="13.8" x14ac:dyDescent="0.25">
      <c r="D4" s="204" t="s">
        <v>165</v>
      </c>
    </row>
    <row r="5" spans="1:53" ht="35.1" customHeight="1" x14ac:dyDescent="0.25">
      <c r="A5" s="284" t="s">
        <v>166</v>
      </c>
      <c r="B5" s="284"/>
      <c r="C5" s="285"/>
      <c r="D5" s="249"/>
      <c r="E5" s="249"/>
      <c r="F5" s="249"/>
      <c r="G5" s="249"/>
      <c r="H5" s="249"/>
      <c r="I5" s="249"/>
      <c r="J5" s="249"/>
      <c r="K5" s="249"/>
      <c r="L5" s="249"/>
      <c r="M5" s="242"/>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row>
    <row r="6" spans="1:53" ht="12.9" customHeight="1" x14ac:dyDescent="0.25">
      <c r="A6" s="261" t="s">
        <v>84</v>
      </c>
      <c r="B6" s="262">
        <f>REPORTYEAR</f>
        <v>2024</v>
      </c>
      <c r="C6" s="138" t="s">
        <v>167</v>
      </c>
      <c r="D6" s="246"/>
      <c r="E6" s="250"/>
      <c r="F6" s="246"/>
      <c r="G6" s="250"/>
      <c r="H6" s="250"/>
      <c r="I6" s="246"/>
      <c r="J6" s="250"/>
      <c r="K6" s="250"/>
      <c r="L6" s="250"/>
      <c r="M6" s="243"/>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row>
    <row r="7" spans="1:53" x14ac:dyDescent="0.25">
      <c r="A7" s="261"/>
      <c r="B7" s="263"/>
      <c r="C7" s="137" t="s">
        <v>168</v>
      </c>
      <c r="D7" s="246"/>
      <c r="E7" s="251"/>
      <c r="F7" s="252"/>
      <c r="G7" s="251"/>
      <c r="H7" s="251"/>
      <c r="I7" s="252"/>
      <c r="J7" s="251"/>
      <c r="K7" s="251"/>
      <c r="L7" s="251"/>
      <c r="M7" s="244"/>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row>
    <row r="8" spans="1:53" ht="12.9" customHeight="1" x14ac:dyDescent="0.25">
      <c r="A8" s="261" t="s">
        <v>87</v>
      </c>
      <c r="B8" s="262">
        <f>REPORTYEAR+1</f>
        <v>2025</v>
      </c>
      <c r="C8" s="138" t="s">
        <v>167</v>
      </c>
      <c r="D8" s="246"/>
      <c r="E8" s="250"/>
      <c r="F8" s="246"/>
      <c r="G8" s="250"/>
      <c r="H8" s="250"/>
      <c r="I8" s="246"/>
      <c r="J8" s="250"/>
      <c r="K8" s="250"/>
      <c r="L8" s="250"/>
      <c r="M8" s="243"/>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row>
    <row r="9" spans="1:53" x14ac:dyDescent="0.25">
      <c r="A9" s="261"/>
      <c r="B9" s="263"/>
      <c r="C9" s="137" t="s">
        <v>168</v>
      </c>
      <c r="D9" s="246"/>
      <c r="E9" s="251"/>
      <c r="F9" s="252"/>
      <c r="G9" s="251"/>
      <c r="H9" s="251"/>
      <c r="I9" s="252"/>
      <c r="J9" s="251"/>
      <c r="K9" s="251"/>
      <c r="L9" s="251"/>
      <c r="M9" s="244"/>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row>
    <row r="10" spans="1:53" ht="12.9" customHeight="1" x14ac:dyDescent="0.25">
      <c r="A10" s="260" t="s">
        <v>88</v>
      </c>
      <c r="B10" s="262">
        <f>REPORTYEAR+2</f>
        <v>2026</v>
      </c>
      <c r="C10" s="138" t="s">
        <v>167</v>
      </c>
      <c r="D10" s="246"/>
      <c r="E10" s="250"/>
      <c r="F10" s="246"/>
      <c r="G10" s="250"/>
      <c r="H10" s="250"/>
      <c r="I10" s="246"/>
      <c r="J10" s="250"/>
      <c r="K10" s="250"/>
      <c r="L10" s="250"/>
      <c r="M10" s="243"/>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row>
    <row r="11" spans="1:53" x14ac:dyDescent="0.25">
      <c r="A11" s="261"/>
      <c r="B11" s="263"/>
      <c r="C11" s="137" t="s">
        <v>168</v>
      </c>
      <c r="D11" s="246"/>
      <c r="E11" s="251"/>
      <c r="F11" s="252"/>
      <c r="G11" s="251"/>
      <c r="H11" s="251"/>
      <c r="I11" s="252"/>
      <c r="J11" s="251"/>
      <c r="K11" s="251"/>
      <c r="L11" s="251"/>
      <c r="M11" s="244"/>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row>
    <row r="12" spans="1:53" ht="12.9" customHeight="1" x14ac:dyDescent="0.25">
      <c r="A12" s="260" t="s">
        <v>89</v>
      </c>
      <c r="B12" s="262">
        <f>REPORTYEAR+3</f>
        <v>2027</v>
      </c>
      <c r="C12" s="138" t="s">
        <v>167</v>
      </c>
      <c r="D12" s="246"/>
      <c r="E12" s="250"/>
      <c r="F12" s="246"/>
      <c r="G12" s="250"/>
      <c r="H12" s="250"/>
      <c r="I12" s="246"/>
      <c r="J12" s="250"/>
      <c r="K12" s="250"/>
      <c r="L12" s="250"/>
      <c r="M12" s="243"/>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row>
    <row r="13" spans="1:53" x14ac:dyDescent="0.25">
      <c r="A13" s="261"/>
      <c r="B13" s="263"/>
      <c r="C13" s="137" t="s">
        <v>168</v>
      </c>
      <c r="D13" s="246"/>
      <c r="E13" s="251"/>
      <c r="F13" s="252"/>
      <c r="G13" s="251"/>
      <c r="H13" s="251"/>
      <c r="I13" s="252"/>
      <c r="J13" s="251"/>
      <c r="K13" s="251"/>
      <c r="L13" s="251"/>
      <c r="M13" s="244"/>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row>
    <row r="14" spans="1:53" ht="12.9" customHeight="1" x14ac:dyDescent="0.25">
      <c r="A14" s="260" t="s">
        <v>90</v>
      </c>
      <c r="B14" s="262">
        <f>REPORTYEAR+4</f>
        <v>2028</v>
      </c>
      <c r="C14" s="138" t="s">
        <v>167</v>
      </c>
      <c r="D14" s="246"/>
      <c r="E14" s="250"/>
      <c r="F14" s="246"/>
      <c r="G14" s="250"/>
      <c r="H14" s="250"/>
      <c r="I14" s="246"/>
      <c r="J14" s="250"/>
      <c r="K14" s="250"/>
      <c r="L14" s="250"/>
      <c r="M14" s="243"/>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79"/>
    </row>
    <row r="15" spans="1:53" x14ac:dyDescent="0.25">
      <c r="A15" s="261"/>
      <c r="B15" s="263"/>
      <c r="C15" s="137" t="s">
        <v>168</v>
      </c>
      <c r="D15" s="246"/>
      <c r="E15" s="251"/>
      <c r="F15" s="252"/>
      <c r="G15" s="251"/>
      <c r="H15" s="251"/>
      <c r="I15" s="252"/>
      <c r="J15" s="251"/>
      <c r="K15" s="251"/>
      <c r="L15" s="251"/>
      <c r="M15" s="244"/>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row>
    <row r="16" spans="1:53" ht="12.9" customHeight="1" x14ac:dyDescent="0.25">
      <c r="A16" s="260" t="s">
        <v>91</v>
      </c>
      <c r="B16" s="262">
        <f>REPORTYEAR+5</f>
        <v>2029</v>
      </c>
      <c r="C16" s="138" t="s">
        <v>167</v>
      </c>
      <c r="D16" s="246"/>
      <c r="E16" s="250"/>
      <c r="F16" s="246"/>
      <c r="G16" s="250"/>
      <c r="H16" s="250"/>
      <c r="I16" s="246"/>
      <c r="J16" s="250"/>
      <c r="K16" s="250"/>
      <c r="L16" s="250"/>
      <c r="M16" s="243"/>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79"/>
      <c r="AZ16" s="179"/>
      <c r="BA16" s="179"/>
    </row>
    <row r="17" spans="1:53" x14ac:dyDescent="0.25">
      <c r="A17" s="261"/>
      <c r="B17" s="263"/>
      <c r="C17" s="137" t="s">
        <v>168</v>
      </c>
      <c r="D17" s="246"/>
      <c r="E17" s="251"/>
      <c r="F17" s="252"/>
      <c r="G17" s="251"/>
      <c r="H17" s="251"/>
      <c r="I17" s="252"/>
      <c r="J17" s="251"/>
      <c r="K17" s="251"/>
      <c r="L17" s="251"/>
      <c r="M17" s="244"/>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row>
    <row r="18" spans="1:53" ht="12.9" customHeight="1" x14ac:dyDescent="0.25">
      <c r="A18" s="260" t="s">
        <v>92</v>
      </c>
      <c r="B18" s="262">
        <f>REPORTYEAR+6</f>
        <v>2030</v>
      </c>
      <c r="C18" s="138" t="s">
        <v>167</v>
      </c>
      <c r="D18" s="246"/>
      <c r="E18" s="250"/>
      <c r="F18" s="246"/>
      <c r="G18" s="250"/>
      <c r="H18" s="250"/>
      <c r="I18" s="246"/>
      <c r="J18" s="250"/>
      <c r="K18" s="250"/>
      <c r="L18" s="250"/>
      <c r="M18" s="243"/>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row>
    <row r="19" spans="1:53" x14ac:dyDescent="0.25">
      <c r="A19" s="261"/>
      <c r="B19" s="263"/>
      <c r="C19" s="137" t="s">
        <v>168</v>
      </c>
      <c r="D19" s="246"/>
      <c r="E19" s="251"/>
      <c r="F19" s="252"/>
      <c r="G19" s="251"/>
      <c r="H19" s="251"/>
      <c r="I19" s="252"/>
      <c r="J19" s="251"/>
      <c r="K19" s="251"/>
      <c r="L19" s="251"/>
      <c r="M19" s="244"/>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row>
    <row r="20" spans="1:53" ht="12.9" customHeight="1" x14ac:dyDescent="0.25">
      <c r="A20" s="260" t="s">
        <v>93</v>
      </c>
      <c r="B20" s="262">
        <f>REPORTYEAR+7</f>
        <v>2031</v>
      </c>
      <c r="C20" s="138" t="s">
        <v>167</v>
      </c>
      <c r="D20" s="246"/>
      <c r="E20" s="250"/>
      <c r="F20" s="246"/>
      <c r="G20" s="250"/>
      <c r="H20" s="250"/>
      <c r="I20" s="246"/>
      <c r="J20" s="250"/>
      <c r="K20" s="250"/>
      <c r="L20" s="250"/>
      <c r="M20" s="243"/>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79"/>
      <c r="AW20" s="179"/>
      <c r="AX20" s="179"/>
      <c r="AY20" s="179"/>
      <c r="AZ20" s="179"/>
      <c r="BA20" s="179"/>
    </row>
    <row r="21" spans="1:53" x14ac:dyDescent="0.25">
      <c r="A21" s="261"/>
      <c r="B21" s="263"/>
      <c r="C21" s="137" t="s">
        <v>168</v>
      </c>
      <c r="D21" s="246"/>
      <c r="E21" s="251"/>
      <c r="F21" s="252"/>
      <c r="G21" s="251"/>
      <c r="H21" s="251"/>
      <c r="I21" s="252"/>
      <c r="J21" s="251"/>
      <c r="K21" s="251"/>
      <c r="L21" s="251"/>
      <c r="M21" s="244"/>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row>
    <row r="22" spans="1:53" ht="12.9" customHeight="1" x14ac:dyDescent="0.25">
      <c r="A22" s="260" t="s">
        <v>94</v>
      </c>
      <c r="B22" s="262">
        <f>REPORTYEAR+8</f>
        <v>2032</v>
      </c>
      <c r="C22" s="138" t="s">
        <v>167</v>
      </c>
      <c r="D22" s="246"/>
      <c r="E22" s="250"/>
      <c r="F22" s="246"/>
      <c r="G22" s="250"/>
      <c r="H22" s="250"/>
      <c r="I22" s="246"/>
      <c r="J22" s="250"/>
      <c r="K22" s="250"/>
      <c r="L22" s="250"/>
      <c r="M22" s="243"/>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row>
    <row r="23" spans="1:53" x14ac:dyDescent="0.25">
      <c r="A23" s="261"/>
      <c r="B23" s="263"/>
      <c r="C23" s="137" t="s">
        <v>168</v>
      </c>
      <c r="D23" s="246"/>
      <c r="E23" s="251"/>
      <c r="F23" s="252"/>
      <c r="G23" s="251"/>
      <c r="H23" s="251"/>
      <c r="I23" s="252"/>
      <c r="J23" s="251"/>
      <c r="K23" s="251"/>
      <c r="L23" s="251"/>
      <c r="M23" s="244"/>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row>
    <row r="24" spans="1:53" ht="12.9" customHeight="1" x14ac:dyDescent="0.25">
      <c r="A24" s="260" t="s">
        <v>95</v>
      </c>
      <c r="B24" s="262">
        <f>REPORTYEAR+9</f>
        <v>2033</v>
      </c>
      <c r="C24" s="138" t="s">
        <v>167</v>
      </c>
      <c r="D24" s="246"/>
      <c r="E24" s="250"/>
      <c r="F24" s="246"/>
      <c r="G24" s="250"/>
      <c r="H24" s="250"/>
      <c r="I24" s="246"/>
      <c r="J24" s="250"/>
      <c r="K24" s="250"/>
      <c r="L24" s="250"/>
      <c r="M24" s="243"/>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row>
    <row r="25" spans="1:53" x14ac:dyDescent="0.25">
      <c r="A25" s="261"/>
      <c r="B25" s="263"/>
      <c r="C25" s="137" t="s">
        <v>168</v>
      </c>
      <c r="D25" s="246"/>
      <c r="E25" s="251"/>
      <c r="F25" s="252"/>
      <c r="G25" s="251"/>
      <c r="H25" s="251"/>
      <c r="I25" s="252"/>
      <c r="J25" s="251"/>
      <c r="K25" s="251"/>
      <c r="L25" s="251"/>
      <c r="M25" s="244"/>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row>
    <row r="26" spans="1:53" ht="12.9" customHeight="1" x14ac:dyDescent="0.25">
      <c r="A26" s="260" t="s">
        <v>96</v>
      </c>
      <c r="B26" s="262">
        <f>REPORTYEAR+10</f>
        <v>2034</v>
      </c>
      <c r="C26" s="138" t="s">
        <v>167</v>
      </c>
      <c r="D26" s="246"/>
      <c r="E26" s="250"/>
      <c r="F26" s="246"/>
      <c r="G26" s="250"/>
      <c r="H26" s="250"/>
      <c r="I26" s="246"/>
      <c r="J26" s="250"/>
      <c r="K26" s="250"/>
      <c r="L26" s="250"/>
      <c r="M26" s="243"/>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row>
    <row r="27" spans="1:53" x14ac:dyDescent="0.25">
      <c r="A27" s="261"/>
      <c r="B27" s="263"/>
      <c r="C27" s="137" t="s">
        <v>168</v>
      </c>
      <c r="D27" s="246"/>
      <c r="E27" s="251"/>
      <c r="F27" s="252"/>
      <c r="G27" s="251"/>
      <c r="H27" s="251"/>
      <c r="I27" s="252"/>
      <c r="J27" s="251"/>
      <c r="K27" s="251"/>
      <c r="L27" s="251"/>
      <c r="M27" s="244"/>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row>
    <row r="28" spans="1:53" ht="12.9" customHeight="1" x14ac:dyDescent="0.25">
      <c r="A28" s="260" t="s">
        <v>97</v>
      </c>
      <c r="B28" s="262">
        <f>REPORTYEAR+11</f>
        <v>2035</v>
      </c>
      <c r="C28" s="138" t="s">
        <v>167</v>
      </c>
      <c r="D28" s="246"/>
      <c r="E28" s="250"/>
      <c r="F28" s="246"/>
      <c r="G28" s="250"/>
      <c r="H28" s="250"/>
      <c r="I28" s="246"/>
      <c r="J28" s="250"/>
      <c r="K28" s="250"/>
      <c r="L28" s="250"/>
      <c r="M28" s="243"/>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row>
    <row r="29" spans="1:53" x14ac:dyDescent="0.25">
      <c r="A29" s="261"/>
      <c r="B29" s="263"/>
      <c r="C29" s="137" t="s">
        <v>168</v>
      </c>
      <c r="D29" s="246"/>
      <c r="E29" s="251"/>
      <c r="F29" s="252"/>
      <c r="G29" s="251"/>
      <c r="H29" s="251"/>
      <c r="I29" s="252"/>
      <c r="J29" s="251"/>
      <c r="K29" s="251"/>
      <c r="L29" s="251"/>
      <c r="M29" s="244"/>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row>
    <row r="30" spans="1:53" ht="12.9" customHeight="1" x14ac:dyDescent="0.25">
      <c r="A30" s="260" t="s">
        <v>98</v>
      </c>
      <c r="B30" s="262">
        <f>REPORTYEAR+12</f>
        <v>2036</v>
      </c>
      <c r="C30" s="138" t="s">
        <v>167</v>
      </c>
      <c r="D30" s="246"/>
      <c r="E30" s="250"/>
      <c r="F30" s="246"/>
      <c r="G30" s="250"/>
      <c r="H30" s="250"/>
      <c r="I30" s="246"/>
      <c r="J30" s="250"/>
      <c r="K30" s="250"/>
      <c r="L30" s="250"/>
      <c r="M30" s="243"/>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row>
    <row r="31" spans="1:53" x14ac:dyDescent="0.25">
      <c r="A31" s="261"/>
      <c r="B31" s="263"/>
      <c r="C31" s="137" t="s">
        <v>168</v>
      </c>
      <c r="D31" s="246"/>
      <c r="E31" s="251"/>
      <c r="F31" s="252"/>
      <c r="G31" s="251"/>
      <c r="H31" s="251"/>
      <c r="I31" s="252"/>
      <c r="J31" s="251"/>
      <c r="K31" s="251"/>
      <c r="L31" s="251"/>
      <c r="M31" s="244"/>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row>
    <row r="32" spans="1:53" ht="12.9" customHeight="1" x14ac:dyDescent="0.25">
      <c r="A32" s="260" t="s">
        <v>99</v>
      </c>
      <c r="B32" s="262">
        <f>REPORTYEAR+13</f>
        <v>2037</v>
      </c>
      <c r="C32" s="138" t="s">
        <v>167</v>
      </c>
      <c r="D32" s="246"/>
      <c r="E32" s="250"/>
      <c r="F32" s="246"/>
      <c r="G32" s="250"/>
      <c r="H32" s="250"/>
      <c r="I32" s="246"/>
      <c r="J32" s="250"/>
      <c r="K32" s="250"/>
      <c r="L32" s="250"/>
      <c r="M32" s="243"/>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row>
    <row r="33" spans="1:53" x14ac:dyDescent="0.25">
      <c r="A33" s="261"/>
      <c r="B33" s="263"/>
      <c r="C33" s="137" t="s">
        <v>168</v>
      </c>
      <c r="D33" s="246"/>
      <c r="E33" s="251"/>
      <c r="F33" s="252"/>
      <c r="G33" s="251"/>
      <c r="H33" s="251"/>
      <c r="I33" s="252"/>
      <c r="J33" s="251"/>
      <c r="K33" s="251"/>
      <c r="L33" s="251"/>
      <c r="M33" s="244"/>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row>
    <row r="34" spans="1:53" ht="12.9" customHeight="1" x14ac:dyDescent="0.25">
      <c r="A34" s="260" t="s">
        <v>100</v>
      </c>
      <c r="B34" s="262">
        <f>REPORTYEAR+14</f>
        <v>2038</v>
      </c>
      <c r="C34" s="138" t="s">
        <v>167</v>
      </c>
      <c r="D34" s="246"/>
      <c r="E34" s="250"/>
      <c r="F34" s="246"/>
      <c r="G34" s="250"/>
      <c r="H34" s="250"/>
      <c r="I34" s="246"/>
      <c r="J34" s="250"/>
      <c r="K34" s="250"/>
      <c r="L34" s="250"/>
      <c r="M34" s="243"/>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row>
    <row r="35" spans="1:53" x14ac:dyDescent="0.25">
      <c r="A35" s="261"/>
      <c r="B35" s="263"/>
      <c r="C35" s="137" t="s">
        <v>168</v>
      </c>
      <c r="D35" s="246"/>
      <c r="E35" s="251"/>
      <c r="F35" s="252"/>
      <c r="G35" s="251"/>
      <c r="H35" s="251"/>
      <c r="I35" s="252"/>
      <c r="J35" s="251"/>
      <c r="K35" s="251"/>
      <c r="L35" s="251"/>
      <c r="M35" s="244"/>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row>
    <row r="36" spans="1:53" ht="12.9" customHeight="1" x14ac:dyDescent="0.25">
      <c r="A36" s="260" t="s">
        <v>101</v>
      </c>
      <c r="B36" s="262">
        <f>REPORTYEAR+15</f>
        <v>2039</v>
      </c>
      <c r="C36" s="138" t="s">
        <v>167</v>
      </c>
      <c r="D36" s="246"/>
      <c r="E36" s="250"/>
      <c r="F36" s="246"/>
      <c r="G36" s="250"/>
      <c r="H36" s="250"/>
      <c r="I36" s="246"/>
      <c r="J36" s="250"/>
      <c r="K36" s="250"/>
      <c r="L36" s="250"/>
      <c r="M36" s="243"/>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row>
    <row r="37" spans="1:53" x14ac:dyDescent="0.25">
      <c r="A37" s="261"/>
      <c r="B37" s="263"/>
      <c r="C37" s="137" t="s">
        <v>168</v>
      </c>
      <c r="D37" s="246"/>
      <c r="E37" s="251"/>
      <c r="F37" s="252"/>
      <c r="G37" s="251"/>
      <c r="H37" s="251"/>
      <c r="I37" s="252"/>
      <c r="J37" s="251"/>
      <c r="K37" s="251"/>
      <c r="L37" s="251"/>
      <c r="M37" s="244"/>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row>
    <row r="38" spans="1:53" ht="13.8" x14ac:dyDescent="0.25">
      <c r="L38" s="204" t="s">
        <v>169</v>
      </c>
    </row>
    <row r="39" spans="1:53" x14ac:dyDescent="0.25">
      <c r="B39" s="12" t="s">
        <v>59</v>
      </c>
      <c r="C39" s="20"/>
      <c r="D39" s="20"/>
      <c r="E39" s="20"/>
      <c r="F39" s="20"/>
      <c r="G39" s="20"/>
      <c r="H39" s="20"/>
      <c r="I39" s="91"/>
    </row>
    <row r="40" spans="1:53" x14ac:dyDescent="0.25">
      <c r="B40" s="288" t="s">
        <v>469</v>
      </c>
      <c r="C40" s="291"/>
      <c r="D40" s="291"/>
      <c r="E40" s="291"/>
      <c r="F40" s="291"/>
      <c r="G40" s="292"/>
      <c r="H40" s="292"/>
      <c r="I40" s="293"/>
    </row>
    <row r="41" spans="1:53" x14ac:dyDescent="0.25">
      <c r="B41" s="294"/>
      <c r="C41" s="295"/>
      <c r="D41" s="295"/>
      <c r="E41" s="295"/>
      <c r="F41" s="295"/>
      <c r="G41" s="295"/>
      <c r="H41" s="295"/>
      <c r="I41" s="296"/>
    </row>
    <row r="42" spans="1:53" x14ac:dyDescent="0.25">
      <c r="B42" s="294"/>
      <c r="C42" s="295"/>
      <c r="D42" s="295"/>
      <c r="E42" s="295"/>
      <c r="F42" s="295"/>
      <c r="G42" s="295"/>
      <c r="H42" s="295"/>
      <c r="I42" s="296"/>
    </row>
    <row r="43" spans="1:53" x14ac:dyDescent="0.25">
      <c r="B43" s="294"/>
      <c r="C43" s="295"/>
      <c r="D43" s="295"/>
      <c r="E43" s="295"/>
      <c r="F43" s="295"/>
      <c r="G43" s="295"/>
      <c r="H43" s="295"/>
      <c r="I43" s="296"/>
    </row>
    <row r="44" spans="1:53" x14ac:dyDescent="0.25">
      <c r="B44" s="294"/>
      <c r="C44" s="295"/>
      <c r="D44" s="295"/>
      <c r="E44" s="295"/>
      <c r="F44" s="295"/>
      <c r="G44" s="295"/>
      <c r="H44" s="295"/>
      <c r="I44" s="296"/>
    </row>
    <row r="45" spans="1:53" x14ac:dyDescent="0.25">
      <c r="B45" s="297"/>
      <c r="C45" s="298"/>
      <c r="D45" s="298"/>
      <c r="E45" s="298"/>
      <c r="F45" s="298"/>
      <c r="G45" s="298"/>
      <c r="H45" s="298"/>
      <c r="I45" s="299"/>
    </row>
  </sheetData>
  <mergeCells count="34">
    <mergeCell ref="B40:I45"/>
    <mergeCell ref="B12:B13"/>
    <mergeCell ref="B14:B15"/>
    <mergeCell ref="B16:B17"/>
    <mergeCell ref="B18:B19"/>
    <mergeCell ref="B20:B21"/>
    <mergeCell ref="B22:B23"/>
    <mergeCell ref="B24:B25"/>
    <mergeCell ref="B26:B27"/>
    <mergeCell ref="B28:B29"/>
    <mergeCell ref="B30:B31"/>
    <mergeCell ref="B32:B33"/>
    <mergeCell ref="B34:B35"/>
    <mergeCell ref="B36:B37"/>
    <mergeCell ref="A14:A15"/>
    <mergeCell ref="A36:A37"/>
    <mergeCell ref="A32:A33"/>
    <mergeCell ref="A34:A35"/>
    <mergeCell ref="A28:A29"/>
    <mergeCell ref="A30:A31"/>
    <mergeCell ref="A24:A25"/>
    <mergeCell ref="A26:A27"/>
    <mergeCell ref="A20:A21"/>
    <mergeCell ref="A22:A23"/>
    <mergeCell ref="A16:A17"/>
    <mergeCell ref="A18:A19"/>
    <mergeCell ref="A12:A13"/>
    <mergeCell ref="A5:C5"/>
    <mergeCell ref="A6:A7"/>
    <mergeCell ref="A8:A9"/>
    <mergeCell ref="A10:A11"/>
    <mergeCell ref="B6:B7"/>
    <mergeCell ref="B8:B9"/>
    <mergeCell ref="B10:B11"/>
  </mergeCells>
  <phoneticPr fontId="0" type="noConversion"/>
  <pageMargins left="0.55000000000000004" right="0.55000000000000004" top="0.55000000000000004" bottom="0.3" header="0.3" footer="0.3"/>
  <pageSetup scale="86" fitToWidth="7"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BA45"/>
  <sheetViews>
    <sheetView zoomScale="90" zoomScaleNormal="90" workbookViewId="0">
      <pane xSplit="3" ySplit="5" topLeftCell="D6" activePane="bottomRight" state="frozen"/>
      <selection pane="topRight"/>
      <selection pane="bottomLeft"/>
      <selection pane="bottomRight" activeCell="B40" sqref="B40:I45"/>
    </sheetView>
  </sheetViews>
  <sheetFormatPr defaultRowHeight="13.2" x14ac:dyDescent="0.25"/>
  <cols>
    <col min="1" max="1" width="12.6640625" customWidth="1"/>
    <col min="2" max="2" width="6.6640625" customWidth="1"/>
    <col min="3" max="3" width="11.6640625" customWidth="1"/>
    <col min="4" max="53" width="13.6640625" customWidth="1"/>
  </cols>
  <sheetData>
    <row r="1" spans="1:53" ht="17.399999999999999" x14ac:dyDescent="0.3">
      <c r="A1" s="35" t="s">
        <v>71</v>
      </c>
      <c r="M1" s="173" t="s">
        <v>25</v>
      </c>
      <c r="BA1" s="173" t="s">
        <v>25</v>
      </c>
    </row>
    <row r="2" spans="1:53" ht="18" customHeight="1" x14ac:dyDescent="0.3">
      <c r="A2" s="35" t="str">
        <f>"CY "&amp;REPORTYEAR&amp;""</f>
        <v>CY 2024</v>
      </c>
    </row>
    <row r="3" spans="1:53" x14ac:dyDescent="0.25">
      <c r="A3" s="152" t="s">
        <v>171</v>
      </c>
      <c r="B3" s="112"/>
      <c r="C3" s="112"/>
      <c r="D3" s="112"/>
      <c r="E3" s="112"/>
      <c r="F3" s="105" t="s">
        <v>164</v>
      </c>
      <c r="G3" s="118"/>
    </row>
    <row r="4" spans="1:53" ht="13.8" x14ac:dyDescent="0.25">
      <c r="D4" s="204" t="s">
        <v>165</v>
      </c>
    </row>
    <row r="5" spans="1:53" ht="35.1" customHeight="1" x14ac:dyDescent="0.25">
      <c r="A5" s="284" t="s">
        <v>166</v>
      </c>
      <c r="B5" s="284"/>
      <c r="C5" s="285"/>
      <c r="D5" s="249"/>
      <c r="E5" s="249"/>
      <c r="F5" s="249"/>
      <c r="G5" s="249"/>
      <c r="H5" s="249"/>
      <c r="I5" s="249"/>
      <c r="J5" s="249"/>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row>
    <row r="6" spans="1:53" ht="12.9" customHeight="1" x14ac:dyDescent="0.25">
      <c r="A6" s="261" t="s">
        <v>84</v>
      </c>
      <c r="B6" s="262">
        <f>REPORTYEAR</f>
        <v>2024</v>
      </c>
      <c r="C6" s="138" t="s">
        <v>167</v>
      </c>
      <c r="D6" s="248"/>
      <c r="E6" s="248"/>
      <c r="F6" s="248"/>
      <c r="G6" s="248"/>
      <c r="H6" s="248"/>
      <c r="I6" s="248"/>
      <c r="J6" s="248"/>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row>
    <row r="7" spans="1:53" x14ac:dyDescent="0.25">
      <c r="A7" s="261"/>
      <c r="B7" s="263"/>
      <c r="C7" s="137" t="s">
        <v>168</v>
      </c>
      <c r="D7" s="247"/>
      <c r="E7" s="247"/>
      <c r="F7" s="247"/>
      <c r="G7" s="247"/>
      <c r="H7" s="247"/>
      <c r="I7" s="247"/>
      <c r="J7" s="247"/>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row>
    <row r="8" spans="1:53" ht="12.9" customHeight="1" x14ac:dyDescent="0.25">
      <c r="A8" s="261" t="s">
        <v>87</v>
      </c>
      <c r="B8" s="262">
        <f>REPORTYEAR+1</f>
        <v>2025</v>
      </c>
      <c r="C8" s="138" t="s">
        <v>167</v>
      </c>
      <c r="D8" s="248"/>
      <c r="E8" s="248"/>
      <c r="F8" s="248"/>
      <c r="G8" s="248"/>
      <c r="H8" s="248"/>
      <c r="I8" s="248"/>
      <c r="J8" s="248"/>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row>
    <row r="9" spans="1:53" x14ac:dyDescent="0.25">
      <c r="A9" s="261"/>
      <c r="B9" s="263"/>
      <c r="C9" s="137" t="s">
        <v>168</v>
      </c>
      <c r="D9" s="247"/>
      <c r="E9" s="247"/>
      <c r="F9" s="247"/>
      <c r="G9" s="247"/>
      <c r="H9" s="247"/>
      <c r="I9" s="247"/>
      <c r="J9" s="247"/>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row>
    <row r="10" spans="1:53" ht="12.9" customHeight="1" x14ac:dyDescent="0.25">
      <c r="A10" s="260" t="s">
        <v>88</v>
      </c>
      <c r="B10" s="262">
        <f>REPORTYEAR+2</f>
        <v>2026</v>
      </c>
      <c r="C10" s="138" t="s">
        <v>167</v>
      </c>
      <c r="D10" s="248"/>
      <c r="E10" s="248"/>
      <c r="F10" s="248"/>
      <c r="G10" s="248"/>
      <c r="H10" s="248"/>
      <c r="I10" s="248"/>
      <c r="J10" s="248"/>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row>
    <row r="11" spans="1:53" x14ac:dyDescent="0.25">
      <c r="A11" s="261"/>
      <c r="B11" s="263"/>
      <c r="C11" s="137" t="s">
        <v>168</v>
      </c>
      <c r="D11" s="247"/>
      <c r="E11" s="247"/>
      <c r="F11" s="247"/>
      <c r="G11" s="247"/>
      <c r="H11" s="247"/>
      <c r="I11" s="247"/>
      <c r="J11" s="247"/>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row>
    <row r="12" spans="1:53" ht="12.9" customHeight="1" x14ac:dyDescent="0.25">
      <c r="A12" s="260" t="s">
        <v>89</v>
      </c>
      <c r="B12" s="262">
        <f>REPORTYEAR+3</f>
        <v>2027</v>
      </c>
      <c r="C12" s="138" t="s">
        <v>167</v>
      </c>
      <c r="D12" s="248"/>
      <c r="E12" s="248"/>
      <c r="F12" s="248"/>
      <c r="G12" s="248"/>
      <c r="H12" s="248"/>
      <c r="I12" s="248"/>
      <c r="J12" s="248"/>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row>
    <row r="13" spans="1:53" x14ac:dyDescent="0.25">
      <c r="A13" s="261"/>
      <c r="B13" s="263"/>
      <c r="C13" s="137" t="s">
        <v>168</v>
      </c>
      <c r="D13" s="247"/>
      <c r="E13" s="247"/>
      <c r="F13" s="247"/>
      <c r="G13" s="247"/>
      <c r="H13" s="247"/>
      <c r="I13" s="247"/>
      <c r="J13" s="247"/>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row>
    <row r="14" spans="1:53" ht="12.9" customHeight="1" x14ac:dyDescent="0.25">
      <c r="A14" s="260" t="s">
        <v>90</v>
      </c>
      <c r="B14" s="262">
        <f>REPORTYEAR+4</f>
        <v>2028</v>
      </c>
      <c r="C14" s="138" t="s">
        <v>167</v>
      </c>
      <c r="D14" s="248"/>
      <c r="E14" s="248"/>
      <c r="F14" s="248"/>
      <c r="G14" s="248"/>
      <c r="H14" s="248"/>
      <c r="I14" s="248"/>
      <c r="J14" s="248"/>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79"/>
    </row>
    <row r="15" spans="1:53" x14ac:dyDescent="0.25">
      <c r="A15" s="261"/>
      <c r="B15" s="263"/>
      <c r="C15" s="137" t="s">
        <v>168</v>
      </c>
      <c r="D15" s="247"/>
      <c r="E15" s="247"/>
      <c r="F15" s="247"/>
      <c r="G15" s="247"/>
      <c r="H15" s="247"/>
      <c r="I15" s="247"/>
      <c r="J15" s="247"/>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row>
    <row r="16" spans="1:53" ht="12.9" customHeight="1" x14ac:dyDescent="0.25">
      <c r="A16" s="260" t="s">
        <v>91</v>
      </c>
      <c r="B16" s="262">
        <f>REPORTYEAR+5</f>
        <v>2029</v>
      </c>
      <c r="C16" s="138" t="s">
        <v>167</v>
      </c>
      <c r="D16" s="248"/>
      <c r="E16" s="248"/>
      <c r="F16" s="248"/>
      <c r="G16" s="248"/>
      <c r="H16" s="248"/>
      <c r="I16" s="248"/>
      <c r="J16" s="248"/>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79"/>
      <c r="AZ16" s="179"/>
      <c r="BA16" s="179"/>
    </row>
    <row r="17" spans="1:53" x14ac:dyDescent="0.25">
      <c r="A17" s="261"/>
      <c r="B17" s="263"/>
      <c r="C17" s="137" t="s">
        <v>168</v>
      </c>
      <c r="D17" s="247"/>
      <c r="E17" s="247"/>
      <c r="F17" s="247"/>
      <c r="G17" s="247"/>
      <c r="H17" s="247"/>
      <c r="I17" s="247"/>
      <c r="J17" s="247"/>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row>
    <row r="18" spans="1:53" ht="12.9" customHeight="1" x14ac:dyDescent="0.25">
      <c r="A18" s="260" t="s">
        <v>92</v>
      </c>
      <c r="B18" s="262">
        <f>REPORTYEAR+6</f>
        <v>2030</v>
      </c>
      <c r="C18" s="138" t="s">
        <v>167</v>
      </c>
      <c r="D18" s="248"/>
      <c r="E18" s="248"/>
      <c r="F18" s="248"/>
      <c r="G18" s="248"/>
      <c r="H18" s="248"/>
      <c r="I18" s="248"/>
      <c r="J18" s="248"/>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row>
    <row r="19" spans="1:53" x14ac:dyDescent="0.25">
      <c r="A19" s="261"/>
      <c r="B19" s="263"/>
      <c r="C19" s="137" t="s">
        <v>168</v>
      </c>
      <c r="D19" s="247"/>
      <c r="E19" s="247"/>
      <c r="F19" s="247"/>
      <c r="G19" s="247"/>
      <c r="H19" s="247"/>
      <c r="I19" s="247"/>
      <c r="J19" s="247"/>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row>
    <row r="20" spans="1:53" ht="12.9" customHeight="1" x14ac:dyDescent="0.25">
      <c r="A20" s="260" t="s">
        <v>93</v>
      </c>
      <c r="B20" s="262">
        <f>REPORTYEAR+7</f>
        <v>2031</v>
      </c>
      <c r="C20" s="138" t="s">
        <v>167</v>
      </c>
      <c r="D20" s="248"/>
      <c r="E20" s="248"/>
      <c r="F20" s="248"/>
      <c r="G20" s="248"/>
      <c r="H20" s="248"/>
      <c r="I20" s="248"/>
      <c r="J20" s="248"/>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79"/>
      <c r="AW20" s="179"/>
      <c r="AX20" s="179"/>
      <c r="AY20" s="179"/>
      <c r="AZ20" s="179"/>
      <c r="BA20" s="179"/>
    </row>
    <row r="21" spans="1:53" x14ac:dyDescent="0.25">
      <c r="A21" s="261"/>
      <c r="B21" s="263"/>
      <c r="C21" s="137" t="s">
        <v>168</v>
      </c>
      <c r="D21" s="247"/>
      <c r="E21" s="247"/>
      <c r="F21" s="247"/>
      <c r="G21" s="247"/>
      <c r="H21" s="247"/>
      <c r="I21" s="247"/>
      <c r="J21" s="247"/>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row>
    <row r="22" spans="1:53" ht="12.9" customHeight="1" x14ac:dyDescent="0.25">
      <c r="A22" s="260" t="s">
        <v>94</v>
      </c>
      <c r="B22" s="262">
        <f>REPORTYEAR+8</f>
        <v>2032</v>
      </c>
      <c r="C22" s="138" t="s">
        <v>167</v>
      </c>
      <c r="D22" s="248"/>
      <c r="E22" s="248"/>
      <c r="F22" s="248"/>
      <c r="G22" s="248"/>
      <c r="H22" s="248"/>
      <c r="I22" s="248"/>
      <c r="J22" s="248"/>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row>
    <row r="23" spans="1:53" x14ac:dyDescent="0.25">
      <c r="A23" s="261"/>
      <c r="B23" s="263"/>
      <c r="C23" s="137" t="s">
        <v>168</v>
      </c>
      <c r="D23" s="247"/>
      <c r="E23" s="247"/>
      <c r="F23" s="247"/>
      <c r="G23" s="247"/>
      <c r="H23" s="247"/>
      <c r="I23" s="247"/>
      <c r="J23" s="247"/>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row>
    <row r="24" spans="1:53" ht="12.9" customHeight="1" x14ac:dyDescent="0.25">
      <c r="A24" s="260" t="s">
        <v>95</v>
      </c>
      <c r="B24" s="262">
        <f>REPORTYEAR+9</f>
        <v>2033</v>
      </c>
      <c r="C24" s="138" t="s">
        <v>167</v>
      </c>
      <c r="D24" s="248"/>
      <c r="E24" s="248"/>
      <c r="F24" s="248"/>
      <c r="G24" s="248"/>
      <c r="H24" s="248"/>
      <c r="I24" s="248"/>
      <c r="J24" s="248"/>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row>
    <row r="25" spans="1:53" x14ac:dyDescent="0.25">
      <c r="A25" s="261"/>
      <c r="B25" s="263"/>
      <c r="C25" s="137" t="s">
        <v>168</v>
      </c>
      <c r="D25" s="247"/>
      <c r="E25" s="247"/>
      <c r="F25" s="247"/>
      <c r="G25" s="247"/>
      <c r="H25" s="247"/>
      <c r="I25" s="247"/>
      <c r="J25" s="247"/>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row>
    <row r="26" spans="1:53" ht="12.9" customHeight="1" x14ac:dyDescent="0.25">
      <c r="A26" s="260" t="s">
        <v>96</v>
      </c>
      <c r="B26" s="262">
        <f>REPORTYEAR+10</f>
        <v>2034</v>
      </c>
      <c r="C26" s="138" t="s">
        <v>167</v>
      </c>
      <c r="D26" s="248"/>
      <c r="E26" s="248"/>
      <c r="F26" s="248"/>
      <c r="G26" s="248"/>
      <c r="H26" s="248"/>
      <c r="I26" s="248"/>
      <c r="J26" s="248"/>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row>
    <row r="27" spans="1:53" x14ac:dyDescent="0.25">
      <c r="A27" s="261"/>
      <c r="B27" s="263"/>
      <c r="C27" s="137" t="s">
        <v>168</v>
      </c>
      <c r="D27" s="247"/>
      <c r="E27" s="247"/>
      <c r="F27" s="247"/>
      <c r="G27" s="247"/>
      <c r="H27" s="247"/>
      <c r="I27" s="247"/>
      <c r="J27" s="247"/>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row>
    <row r="28" spans="1:53" ht="12.9" customHeight="1" x14ac:dyDescent="0.25">
      <c r="A28" s="260" t="s">
        <v>97</v>
      </c>
      <c r="B28" s="262">
        <f>REPORTYEAR+11</f>
        <v>2035</v>
      </c>
      <c r="C28" s="138" t="s">
        <v>167</v>
      </c>
      <c r="D28" s="248"/>
      <c r="E28" s="248"/>
      <c r="F28" s="248"/>
      <c r="G28" s="248"/>
      <c r="H28" s="248"/>
      <c r="I28" s="248"/>
      <c r="J28" s="248"/>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row>
    <row r="29" spans="1:53" x14ac:dyDescent="0.25">
      <c r="A29" s="261"/>
      <c r="B29" s="263"/>
      <c r="C29" s="137" t="s">
        <v>168</v>
      </c>
      <c r="D29" s="247"/>
      <c r="E29" s="247"/>
      <c r="F29" s="247"/>
      <c r="G29" s="247"/>
      <c r="H29" s="247"/>
      <c r="I29" s="247"/>
      <c r="J29" s="247"/>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row>
    <row r="30" spans="1:53" ht="12.9" customHeight="1" x14ac:dyDescent="0.25">
      <c r="A30" s="260" t="s">
        <v>98</v>
      </c>
      <c r="B30" s="262">
        <f>REPORTYEAR+12</f>
        <v>2036</v>
      </c>
      <c r="C30" s="138" t="s">
        <v>167</v>
      </c>
      <c r="D30" s="248"/>
      <c r="E30" s="248"/>
      <c r="F30" s="248"/>
      <c r="G30" s="248"/>
      <c r="H30" s="248"/>
      <c r="I30" s="248"/>
      <c r="J30" s="248"/>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row>
    <row r="31" spans="1:53" x14ac:dyDescent="0.25">
      <c r="A31" s="261"/>
      <c r="B31" s="263"/>
      <c r="C31" s="137" t="s">
        <v>168</v>
      </c>
      <c r="D31" s="247"/>
      <c r="E31" s="247"/>
      <c r="F31" s="247"/>
      <c r="G31" s="247"/>
      <c r="H31" s="247"/>
      <c r="I31" s="247"/>
      <c r="J31" s="247"/>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row>
    <row r="32" spans="1:53" ht="12.9" customHeight="1" x14ac:dyDescent="0.25">
      <c r="A32" s="260" t="s">
        <v>99</v>
      </c>
      <c r="B32" s="262">
        <f>REPORTYEAR+13</f>
        <v>2037</v>
      </c>
      <c r="C32" s="138" t="s">
        <v>167</v>
      </c>
      <c r="D32" s="248"/>
      <c r="E32" s="248"/>
      <c r="F32" s="248"/>
      <c r="G32" s="248"/>
      <c r="H32" s="248"/>
      <c r="I32" s="248"/>
      <c r="J32" s="248"/>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row>
    <row r="33" spans="1:53" x14ac:dyDescent="0.25">
      <c r="A33" s="261"/>
      <c r="B33" s="263"/>
      <c r="C33" s="137" t="s">
        <v>168</v>
      </c>
      <c r="D33" s="247"/>
      <c r="E33" s="247"/>
      <c r="F33" s="247"/>
      <c r="G33" s="247"/>
      <c r="H33" s="247"/>
      <c r="I33" s="247"/>
      <c r="J33" s="247"/>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row>
    <row r="34" spans="1:53" ht="12.9" customHeight="1" x14ac:dyDescent="0.25">
      <c r="A34" s="260" t="s">
        <v>100</v>
      </c>
      <c r="B34" s="262">
        <f>REPORTYEAR+14</f>
        <v>2038</v>
      </c>
      <c r="C34" s="138" t="s">
        <v>167</v>
      </c>
      <c r="D34" s="248"/>
      <c r="E34" s="248"/>
      <c r="F34" s="248"/>
      <c r="G34" s="248"/>
      <c r="H34" s="248"/>
      <c r="I34" s="248"/>
      <c r="J34" s="248"/>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row>
    <row r="35" spans="1:53" x14ac:dyDescent="0.25">
      <c r="A35" s="261"/>
      <c r="B35" s="263"/>
      <c r="C35" s="137" t="s">
        <v>168</v>
      </c>
      <c r="D35" s="247"/>
      <c r="E35" s="247"/>
      <c r="F35" s="247"/>
      <c r="G35" s="247"/>
      <c r="H35" s="247"/>
      <c r="I35" s="247"/>
      <c r="J35" s="247"/>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row>
    <row r="36" spans="1:53" ht="12.9" customHeight="1" x14ac:dyDescent="0.25">
      <c r="A36" s="260" t="s">
        <v>101</v>
      </c>
      <c r="B36" s="262">
        <f>REPORTYEAR+15</f>
        <v>2039</v>
      </c>
      <c r="C36" s="138" t="s">
        <v>167</v>
      </c>
      <c r="D36" s="248"/>
      <c r="E36" s="248"/>
      <c r="F36" s="248"/>
      <c r="G36" s="248"/>
      <c r="H36" s="248"/>
      <c r="I36" s="248"/>
      <c r="J36" s="248"/>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row>
    <row r="37" spans="1:53" x14ac:dyDescent="0.25">
      <c r="A37" s="261"/>
      <c r="B37" s="263"/>
      <c r="C37" s="137" t="s">
        <v>168</v>
      </c>
      <c r="D37" s="247"/>
      <c r="E37" s="247"/>
      <c r="F37" s="247"/>
      <c r="G37" s="247"/>
      <c r="H37" s="247"/>
      <c r="I37" s="247"/>
      <c r="J37" s="247"/>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row>
    <row r="38" spans="1:53" ht="13.8" x14ac:dyDescent="0.25">
      <c r="J38" s="203" t="s">
        <v>169</v>
      </c>
    </row>
    <row r="39" spans="1:53" x14ac:dyDescent="0.25">
      <c r="B39" s="12" t="s">
        <v>59</v>
      </c>
      <c r="C39" s="20"/>
      <c r="D39" s="20"/>
      <c r="E39" s="20"/>
      <c r="F39" s="20"/>
      <c r="G39" s="20"/>
      <c r="H39" s="20"/>
      <c r="I39" s="91"/>
    </row>
    <row r="40" spans="1:53" x14ac:dyDescent="0.25">
      <c r="B40" s="288" t="s">
        <v>469</v>
      </c>
      <c r="C40" s="291"/>
      <c r="D40" s="291"/>
      <c r="E40" s="291"/>
      <c r="F40" s="291"/>
      <c r="G40" s="292"/>
      <c r="H40" s="292"/>
      <c r="I40" s="293"/>
    </row>
    <row r="41" spans="1:53" x14ac:dyDescent="0.25">
      <c r="B41" s="294"/>
      <c r="C41" s="295"/>
      <c r="D41" s="295"/>
      <c r="E41" s="295"/>
      <c r="F41" s="295"/>
      <c r="G41" s="295"/>
      <c r="H41" s="295"/>
      <c r="I41" s="296"/>
    </row>
    <row r="42" spans="1:53" x14ac:dyDescent="0.25">
      <c r="B42" s="294"/>
      <c r="C42" s="295"/>
      <c r="D42" s="295"/>
      <c r="E42" s="295"/>
      <c r="F42" s="295"/>
      <c r="G42" s="295"/>
      <c r="H42" s="295"/>
      <c r="I42" s="296"/>
    </row>
    <row r="43" spans="1:53" x14ac:dyDescent="0.25">
      <c r="B43" s="294"/>
      <c r="C43" s="295"/>
      <c r="D43" s="295"/>
      <c r="E43" s="295"/>
      <c r="F43" s="295"/>
      <c r="G43" s="295"/>
      <c r="H43" s="295"/>
      <c r="I43" s="296"/>
    </row>
    <row r="44" spans="1:53" x14ac:dyDescent="0.25">
      <c r="B44" s="294"/>
      <c r="C44" s="295"/>
      <c r="D44" s="295"/>
      <c r="E44" s="295"/>
      <c r="F44" s="295"/>
      <c r="G44" s="295"/>
      <c r="H44" s="295"/>
      <c r="I44" s="296"/>
    </row>
    <row r="45" spans="1:53" x14ac:dyDescent="0.25">
      <c r="B45" s="297"/>
      <c r="C45" s="298"/>
      <c r="D45" s="298"/>
      <c r="E45" s="298"/>
      <c r="F45" s="298"/>
      <c r="G45" s="298"/>
      <c r="H45" s="298"/>
      <c r="I45" s="299"/>
    </row>
  </sheetData>
  <mergeCells count="34">
    <mergeCell ref="B40:I45"/>
    <mergeCell ref="B12:B13"/>
    <mergeCell ref="B14:B15"/>
    <mergeCell ref="B16:B17"/>
    <mergeCell ref="B18:B19"/>
    <mergeCell ref="B20:B21"/>
    <mergeCell ref="B22:B23"/>
    <mergeCell ref="B24:B25"/>
    <mergeCell ref="B26:B27"/>
    <mergeCell ref="B28:B29"/>
    <mergeCell ref="A28:A29"/>
    <mergeCell ref="A5:C5"/>
    <mergeCell ref="A6:A7"/>
    <mergeCell ref="A8:A9"/>
    <mergeCell ref="A10:A11"/>
    <mergeCell ref="B6:B7"/>
    <mergeCell ref="B8:B9"/>
    <mergeCell ref="B10:B11"/>
    <mergeCell ref="A20:A21"/>
    <mergeCell ref="A22:A23"/>
    <mergeCell ref="A24:A25"/>
    <mergeCell ref="A26:A27"/>
    <mergeCell ref="A12:A13"/>
    <mergeCell ref="A14:A15"/>
    <mergeCell ref="A16:A17"/>
    <mergeCell ref="A18:A19"/>
    <mergeCell ref="A30:A31"/>
    <mergeCell ref="A36:A37"/>
    <mergeCell ref="A32:A33"/>
    <mergeCell ref="B30:B31"/>
    <mergeCell ref="B32:B33"/>
    <mergeCell ref="B34:B35"/>
    <mergeCell ref="B36:B37"/>
    <mergeCell ref="A34:A35"/>
  </mergeCells>
  <phoneticPr fontId="0" type="noConversion"/>
  <pageMargins left="0.55000000000000004" right="0.55000000000000004" top="0.55000000000000004" bottom="0.3" header="0.3" footer="0.3"/>
  <pageSetup scale="86" fitToWidth="7" orientation="landscape" r:id="rId1"/>
  <headerFooter alignWithMargins="0">
    <oddFooter>&amp;CTHIS ANNUAL REPORT MUST BE SUBMITTED TO COMMERCE AS AN EXCEL WORKBOOK.
DO NOT SUBMIT THIS ANNUAL REPORT AS A PDF OR IN ANY OTHER FORMAT.&amp;RMN Rule 7610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C716681F972A14C96F813E5705BB054" ma:contentTypeVersion="4" ma:contentTypeDescription="Create a new document." ma:contentTypeScope="" ma:versionID="73e7e0f6778308e5e6a4ec6acfecc61b">
  <xsd:schema xmlns:xsd="http://www.w3.org/2001/XMLSchema" xmlns:xs="http://www.w3.org/2001/XMLSchema" xmlns:p="http://schemas.microsoft.com/office/2006/metadata/properties" xmlns:ns2="fef83750-bb9f-4651-bf02-85e6cb9149a4" targetNamespace="http://schemas.microsoft.com/office/2006/metadata/properties" ma:root="true" ma:fieldsID="465d2b2096255451bf3112c2578a7b95" ns2:_="">
    <xsd:import namespace="fef83750-bb9f-4651-bf02-85e6cb9149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83750-bb9f-4651-bf02-85e6cb9149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1202D6-85D2-4272-8C1B-462221392471}">
  <ds:schemaRefs>
    <ds:schemaRef ds:uri="http://schemas.microsoft.com/sharepoint/v3/contenttype/forms"/>
  </ds:schemaRefs>
</ds:datastoreItem>
</file>

<file path=customXml/itemProps2.xml><?xml version="1.0" encoding="utf-8"?>
<ds:datastoreItem xmlns:ds="http://schemas.openxmlformats.org/officeDocument/2006/customXml" ds:itemID="{12361142-AEE4-482A-8E3F-1B6EE7108401}">
  <ds:schemaRefs>
    <ds:schemaRef ds:uri="http://schemas.microsoft.com/office/2006/metadata/properties"/>
    <ds:schemaRef ds:uri="http://schemas.microsoft.com/office/infopath/2007/PartnerControls"/>
    <ds:schemaRef ds:uri="c7ab2008-dd1c-4048-8f51-29a1e374fda5"/>
    <ds:schemaRef ds:uri="7849743d-bbae-44c1-bd74-8334824ce767"/>
    <ds:schemaRef ds:uri="965b7bac-6a44-4716-adb3-45e19618f253"/>
  </ds:schemaRefs>
</ds:datastoreItem>
</file>

<file path=customXml/itemProps3.xml><?xml version="1.0" encoding="utf-8"?>
<ds:datastoreItem xmlns:ds="http://schemas.openxmlformats.org/officeDocument/2006/customXml" ds:itemID="{77DD2889-4247-42BC-922A-BF689853CE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f83750-bb9f-4651-bf02-85e6cb9149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68</vt:i4>
      </vt:variant>
    </vt:vector>
  </HeadingPairs>
  <TitlesOfParts>
    <vt:vector size="85" baseType="lpstr">
      <vt:lpstr>Instructions</vt:lpstr>
      <vt:lpstr>Registration</vt:lpstr>
      <vt:lpstr>SysConsumers</vt:lpstr>
      <vt:lpstr>MNConsumers</vt:lpstr>
      <vt:lpstr>Consumption</vt:lpstr>
      <vt:lpstr>PeakDemand</vt:lpstr>
      <vt:lpstr>FirmPurch</vt:lpstr>
      <vt:lpstr>FirmSales</vt:lpstr>
      <vt:lpstr>ParticipPurch</vt:lpstr>
      <vt:lpstr>ParticipSales</vt:lpstr>
      <vt:lpstr>Load&amp;GenCap</vt:lpstr>
      <vt:lpstr>Add&amp;Retire</vt:lpstr>
      <vt:lpstr>FuelRequirements</vt:lpstr>
      <vt:lpstr>Transmission</vt:lpstr>
      <vt:lpstr>PeakDay</vt:lpstr>
      <vt:lpstr>Attachments</vt:lpstr>
      <vt:lpstr>BlankPlant</vt:lpstr>
      <vt:lpstr>ADDITIONS</vt:lpstr>
      <vt:lpstr>ADDRETIRECOMM</vt:lpstr>
      <vt:lpstr>CONSUMPGEN</vt:lpstr>
      <vt:lpstr>CONSUMPGENCALC</vt:lpstr>
      <vt:lpstr>CONSUMPGENCOMM</vt:lpstr>
      <vt:lpstr>CONTACTINFO</vt:lpstr>
      <vt:lpstr>ENTITYID</vt:lpstr>
      <vt:lpstr>FIRMPURCHAMT</vt:lpstr>
      <vt:lpstr>FIRMPURCHCOMM</vt:lpstr>
      <vt:lpstr>FIRMPURCHUTIL</vt:lpstr>
      <vt:lpstr>FIRMSALESAMT</vt:lpstr>
      <vt:lpstr>FIRMSALESCOMM</vt:lpstr>
      <vt:lpstr>FIRMSALESUTIL</vt:lpstr>
      <vt:lpstr>FUELREQ</vt:lpstr>
      <vt:lpstr>FUELREQCOMM</vt:lpstr>
      <vt:lpstr>FUELREQTYPE</vt:lpstr>
      <vt:lpstr>FUELREQTYPE1</vt:lpstr>
      <vt:lpstr>FUELREQTYPE2</vt:lpstr>
      <vt:lpstr>FUELREQTYPE3</vt:lpstr>
      <vt:lpstr>FUELREQTYPE4</vt:lpstr>
      <vt:lpstr>FUELREQTYPE5</vt:lpstr>
      <vt:lpstr>FUELREQTYPE6</vt:lpstr>
      <vt:lpstr>LOADGENCAP</vt:lpstr>
      <vt:lpstr>LOADGENCAPCOMM</vt:lpstr>
      <vt:lpstr>MNCONSUMERS</vt:lpstr>
      <vt:lpstr>MNCONSUMERSCALC</vt:lpstr>
      <vt:lpstr>MNCONSUMERSCOMM</vt:lpstr>
      <vt:lpstr>PARTICIPPURCHAMT</vt:lpstr>
      <vt:lpstr>PARTICIPPURCHCOMM</vt:lpstr>
      <vt:lpstr>PARTICIPPURCHUTIL</vt:lpstr>
      <vt:lpstr>PARTICIPSALESAMT</vt:lpstr>
      <vt:lpstr>PARTICIPSALESCOMM</vt:lpstr>
      <vt:lpstr>PARTICIPSALESUTIL</vt:lpstr>
      <vt:lpstr>PEAKDAYCOMM</vt:lpstr>
      <vt:lpstr>PEAKDEMANDCOMM</vt:lpstr>
      <vt:lpstr>PEAKDEMANDDAY</vt:lpstr>
      <vt:lpstr>PEAKDEMANDDAYCALC</vt:lpstr>
      <vt:lpstr>PEAKDEMANDMONTH</vt:lpstr>
      <vt:lpstr>PEAKSUMMERDATE</vt:lpstr>
      <vt:lpstr>PEAKSUMMERMW</vt:lpstr>
      <vt:lpstr>PEAKWINTERDATE</vt:lpstr>
      <vt:lpstr>PEAKWINTERMW</vt:lpstr>
      <vt:lpstr>BlankPlant!PLANTDATA</vt:lpstr>
      <vt:lpstr>BlankPlant!PLANTID</vt:lpstr>
      <vt:lpstr>BlankPlant!PLANTNETGEN</vt:lpstr>
      <vt:lpstr>BlankPlant!PLANTUNITCOUNT</vt:lpstr>
      <vt:lpstr>PREPARERINFO</vt:lpstr>
      <vt:lpstr>FuelRequirements!Print_Area</vt:lpstr>
      <vt:lpstr>Registration!Print_Area</vt:lpstr>
      <vt:lpstr>FirmPurch!Print_Titles</vt:lpstr>
      <vt:lpstr>FirmSales!Print_Titles</vt:lpstr>
      <vt:lpstr>FuelRequirements!Print_Titles</vt:lpstr>
      <vt:lpstr>'Load&amp;GenCap'!Print_Titles</vt:lpstr>
      <vt:lpstr>ParticipPurch!Print_Titles</vt:lpstr>
      <vt:lpstr>ParticipSales!Print_Titles</vt:lpstr>
      <vt:lpstr>Transmission!Print_Titles</vt:lpstr>
      <vt:lpstr>REGISTRATIONCOMMENTS</vt:lpstr>
      <vt:lpstr>REPORTYEAR</vt:lpstr>
      <vt:lpstr>RETIREMENTS</vt:lpstr>
      <vt:lpstr>RILSID</vt:lpstr>
      <vt:lpstr>SYSCONSUMERS</vt:lpstr>
      <vt:lpstr>SYSCONSUMERSCALC</vt:lpstr>
      <vt:lpstr>SYSCONSUMERSCOMM</vt:lpstr>
      <vt:lpstr>TRANSMISSION</vt:lpstr>
      <vt:lpstr>TRANSMISSIONCOMM</vt:lpstr>
      <vt:lpstr>UTILITYDETAILS</vt:lpstr>
      <vt:lpstr>UTILITYNAME</vt:lpstr>
      <vt:lpstr>UTILITYTYPE</vt:lpstr>
    </vt:vector>
  </TitlesOfParts>
  <Manager/>
  <Company>MN Department of Commerce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Minnesota Department of Commerce</dc:creator>
  <cp:keywords/>
  <dc:description/>
  <cp:lastModifiedBy>Carol Overland</cp:lastModifiedBy>
  <cp:revision/>
  <dcterms:created xsi:type="dcterms:W3CDTF">2004-04-15T01:29:34Z</dcterms:created>
  <dcterms:modified xsi:type="dcterms:W3CDTF">2026-02-03T20:07:54Z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0x0101008C716681F972A14C96F813E5705BB054</vt:lpwstr>
  </property>
  <property fmtid="{D5CDD505-2E9C-101B-9397-08002B2CF9AE}" pid="4" name="_dlc_DocIdItemGuid">
    <vt:lpwstr>ea6f2b97-1e3f-4887-acba-16e08d312bc2</vt:lpwstr>
  </property>
  <property fmtid="{D5CDD505-2E9C-101B-9397-08002B2CF9AE}" pid="5" name="MediaServiceImageTags">
    <vt:lpwstr/>
  </property>
</Properties>
</file>